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rquella.ogando\Desktop\programas\"/>
    </mc:Choice>
  </mc:AlternateContent>
  <bookViews>
    <workbookView xWindow="0" yWindow="0" windowWidth="21600" windowHeight="9735"/>
  </bookViews>
  <sheets>
    <sheet name="OPM y OMM" sheetId="29" r:id="rId1"/>
    <sheet name="Comunicacion " sheetId="28" r:id="rId2"/>
    <sheet name="Relac. Internacionales " sheetId="27" r:id="rId3"/>
    <sheet name="poa 2017 Tecnologia" sheetId="26" r:id="rId4"/>
    <sheet name="Juridica Hoja1" sheetId="25" r:id="rId5"/>
    <sheet name="Gestión de la Calidad " sheetId="24" r:id="rId6"/>
    <sheet name="PLAN RRHH rev" sheetId="23" r:id="rId7"/>
    <sheet name="Planificacion  2017" sheetId="22" r:id="rId8"/>
    <sheet name="POA 2017 Desarrollo Inst (3)" sheetId="21" r:id="rId9"/>
    <sheet name="Cooperación Internacional" sheetId="20" r:id="rId10"/>
    <sheet name="Programas" sheetId="8" r:id="rId11"/>
    <sheet name="OBJ Reslt A01 " sheetId="15" r:id="rId12"/>
  </sheets>
  <definedNames>
    <definedName name="_xlnm.Print_Area" localSheetId="1">'Comunicacion '!$A$1:$R$107</definedName>
    <definedName name="_xlnm.Print_Area" localSheetId="5">'Gestión de la Calidad '!$A$1:$R$57</definedName>
    <definedName name="_xlnm.Print_Area" localSheetId="4">'Juridica Hoja1'!$A$1:$R$29</definedName>
    <definedName name="_xlnm.Print_Area" localSheetId="11">'OBJ Reslt A01 '!$A$1:$E$86</definedName>
    <definedName name="_xlnm.Print_Area" localSheetId="0">'OPM y OMM'!$A$1:$Q$84</definedName>
    <definedName name="_xlnm.Print_Area" localSheetId="6">'PLAN RRHH rev'!$A$1:$O$36</definedName>
    <definedName name="_xlnm.Print_Area" localSheetId="7">'Planificacion  2017'!$A$1:$R$75</definedName>
    <definedName name="_xlnm.Print_Area" localSheetId="8">'POA 2017 Desarrollo Inst (3)'!$A$1:$Q$80</definedName>
    <definedName name="_xlnm.Print_Area" localSheetId="3">'poa 2017 Tecnologia'!$A$1:$Q$38</definedName>
    <definedName name="_xlnm.Print_Area" localSheetId="10">Programas!$A$1:$F$147</definedName>
    <definedName name="_xlnm.Print_Area" localSheetId="2">'Relac. Internacionales '!$A$1:$S$176</definedName>
    <definedName name="_xlnm.Print_Titles" localSheetId="6">'PLAN RRHH rev'!$12:$14</definedName>
    <definedName name="_xlnm.Print_Titles" localSheetId="10">Programas!$2:$3</definedName>
  </definedNames>
  <calcPr calcId="152511"/>
</workbook>
</file>

<file path=xl/calcChain.xml><?xml version="1.0" encoding="utf-8"?>
<calcChain xmlns="http://schemas.openxmlformats.org/spreadsheetml/2006/main">
  <c r="F17" i="29" l="1"/>
  <c r="F18" i="29"/>
  <c r="F19" i="29"/>
  <c r="F20" i="29"/>
  <c r="F21" i="29"/>
  <c r="F22" i="29"/>
  <c r="F23" i="29"/>
  <c r="F24" i="29"/>
  <c r="F25" i="29"/>
  <c r="F26" i="29"/>
  <c r="F27" i="29"/>
  <c r="F28" i="29"/>
  <c r="F29" i="29"/>
  <c r="F30" i="29"/>
  <c r="F31" i="29"/>
  <c r="D32" i="29"/>
  <c r="F32" i="29"/>
  <c r="F41" i="29"/>
  <c r="F42" i="29"/>
  <c r="F43" i="29"/>
  <c r="F44" i="29"/>
  <c r="F45" i="29"/>
  <c r="F46" i="29"/>
  <c r="F47" i="29"/>
  <c r="F48" i="29"/>
  <c r="F51" i="29" s="1"/>
  <c r="F49" i="29"/>
  <c r="F50" i="29"/>
  <c r="F52" i="29"/>
  <c r="F56" i="29" s="1"/>
  <c r="F53" i="29"/>
  <c r="F54" i="29"/>
  <c r="F58" i="29"/>
  <c r="F60" i="29"/>
  <c r="F61" i="29"/>
  <c r="F62" i="29"/>
  <c r="F63" i="29"/>
  <c r="F64" i="29"/>
  <c r="F65" i="29"/>
  <c r="F66" i="29"/>
  <c r="F67" i="29"/>
  <c r="G17" i="28"/>
  <c r="G20" i="28"/>
  <c r="C22" i="28"/>
  <c r="G22" i="28"/>
  <c r="G23" i="28"/>
  <c r="G24" i="28"/>
  <c r="G26" i="28"/>
  <c r="G27" i="28"/>
  <c r="I27" i="28" s="1"/>
  <c r="I33" i="28" s="1"/>
  <c r="G28" i="28"/>
  <c r="G30" i="28"/>
  <c r="C29" i="28" s="1"/>
  <c r="G31" i="28"/>
  <c r="G32" i="28"/>
  <c r="G33" i="28"/>
  <c r="H33" i="28"/>
  <c r="J33" i="28"/>
  <c r="K33" i="28"/>
  <c r="G41" i="28"/>
  <c r="G42" i="28"/>
  <c r="G48" i="28" s="1"/>
  <c r="G43" i="28"/>
  <c r="G46" i="28"/>
  <c r="G47" i="28"/>
  <c r="I48" i="28"/>
  <c r="G56" i="28"/>
  <c r="G57" i="28"/>
  <c r="G61" i="28" s="1"/>
  <c r="G58" i="28"/>
  <c r="G59" i="28"/>
  <c r="G60" i="28"/>
  <c r="H61" i="28"/>
  <c r="G70" i="28"/>
  <c r="G71" i="28"/>
  <c r="G74" i="28" s="1"/>
  <c r="C72" i="28"/>
  <c r="K74" i="28"/>
  <c r="G83" i="28"/>
  <c r="G84" i="28"/>
  <c r="G103" i="28" s="1"/>
  <c r="G85" i="28"/>
  <c r="C85" i="28" s="1"/>
  <c r="G87" i="28"/>
  <c r="C87" i="28" s="1"/>
  <c r="G88" i="28"/>
  <c r="G89" i="28"/>
  <c r="G90" i="28"/>
  <c r="G91" i="28"/>
  <c r="G92" i="28"/>
  <c r="G93" i="28"/>
  <c r="G94" i="28"/>
  <c r="G95" i="28"/>
  <c r="G96" i="28"/>
  <c r="G97" i="28"/>
  <c r="G98" i="28"/>
  <c r="G99" i="28"/>
  <c r="G100" i="28"/>
  <c r="G101" i="28"/>
  <c r="G102" i="28"/>
  <c r="H103" i="28"/>
  <c r="L13" i="28" l="1"/>
  <c r="C82" i="28"/>
  <c r="C70" i="28"/>
  <c r="C56" i="28"/>
  <c r="C41" i="28"/>
  <c r="C25" i="28"/>
  <c r="C33" i="28"/>
  <c r="L37" i="28" l="1"/>
  <c r="C48" i="28"/>
  <c r="C105" i="28" s="1"/>
  <c r="L66" i="28"/>
  <c r="C74" i="28"/>
  <c r="L52" i="28"/>
  <c r="C61" i="28"/>
  <c r="L78" i="28"/>
  <c r="C103" i="28"/>
  <c r="G19" i="27"/>
  <c r="C19" i="27" s="1"/>
  <c r="G20" i="27"/>
  <c r="G21" i="27"/>
  <c r="G22" i="27"/>
  <c r="G25" i="27"/>
  <c r="G26" i="27"/>
  <c r="C25" i="27" s="1"/>
  <c r="G27" i="27"/>
  <c r="G28" i="27"/>
  <c r="G31" i="27"/>
  <c r="C31" i="27" s="1"/>
  <c r="G32" i="27"/>
  <c r="G33" i="27"/>
  <c r="G34" i="27"/>
  <c r="G35" i="27"/>
  <c r="G36" i="27"/>
  <c r="C35" i="27" s="1"/>
  <c r="G37" i="27"/>
  <c r="G38" i="27"/>
  <c r="G41" i="27"/>
  <c r="C41" i="27" s="1"/>
  <c r="G42" i="27"/>
  <c r="G47" i="27"/>
  <c r="G48" i="27"/>
  <c r="C47" i="27" s="1"/>
  <c r="G49" i="27"/>
  <c r="G50" i="27"/>
  <c r="G53" i="27"/>
  <c r="C53" i="27" s="1"/>
  <c r="G54" i="27"/>
  <c r="G55" i="27"/>
  <c r="G56" i="27"/>
  <c r="G59" i="27"/>
  <c r="G60" i="27"/>
  <c r="C59" i="27" s="1"/>
  <c r="G61" i="27"/>
  <c r="G62" i="27"/>
  <c r="G65" i="27"/>
  <c r="C65" i="27" s="1"/>
  <c r="G66" i="27"/>
  <c r="G67" i="27"/>
  <c r="G68" i="27"/>
  <c r="G71" i="27"/>
  <c r="G72" i="27"/>
  <c r="C71" i="27" s="1"/>
  <c r="G73" i="27"/>
  <c r="G74" i="27"/>
  <c r="E77" i="27"/>
  <c r="G82" i="27"/>
  <c r="C82" i="27" s="1"/>
  <c r="C88" i="27" s="1"/>
  <c r="G83" i="27"/>
  <c r="G84" i="27"/>
  <c r="G85" i="27"/>
  <c r="G97" i="27"/>
  <c r="C97" i="27" s="1"/>
  <c r="G98" i="27"/>
  <c r="G99" i="27"/>
  <c r="G100" i="27"/>
  <c r="G103" i="27"/>
  <c r="G104" i="27"/>
  <c r="C103" i="27" s="1"/>
  <c r="G105" i="27"/>
  <c r="G106" i="27"/>
  <c r="G109" i="27"/>
  <c r="C109" i="27" s="1"/>
  <c r="G110" i="27"/>
  <c r="G111" i="27"/>
  <c r="G112" i="27"/>
  <c r="G115" i="27"/>
  <c r="G116" i="27"/>
  <c r="C115" i="27" s="1"/>
  <c r="G117" i="27"/>
  <c r="G129" i="27"/>
  <c r="C129" i="27" s="1"/>
  <c r="G130" i="27"/>
  <c r="G135" i="27"/>
  <c r="G136" i="27"/>
  <c r="C135" i="27" s="1"/>
  <c r="G137" i="27"/>
  <c r="G138" i="27"/>
  <c r="G139" i="27"/>
  <c r="G140" i="27"/>
  <c r="G141" i="27"/>
  <c r="C141" i="27" s="1"/>
  <c r="G142" i="27"/>
  <c r="G143" i="27"/>
  <c r="G144" i="27"/>
  <c r="G145" i="27"/>
  <c r="G146" i="27"/>
  <c r="G147" i="27"/>
  <c r="G148" i="27"/>
  <c r="C147" i="27" s="1"/>
  <c r="C162" i="27"/>
  <c r="G162" i="27"/>
  <c r="C168" i="27"/>
  <c r="G168" i="27"/>
  <c r="C173" i="27"/>
  <c r="C153" i="27" l="1"/>
  <c r="C77" i="27"/>
  <c r="C174" i="27" s="1"/>
  <c r="C121" i="27"/>
  <c r="F19" i="26" l="1"/>
  <c r="F20" i="26"/>
  <c r="F38" i="26" s="1"/>
  <c r="F21" i="26"/>
  <c r="F22" i="26"/>
  <c r="F23" i="26"/>
  <c r="F24" i="26"/>
  <c r="F25" i="26"/>
  <c r="F26" i="26"/>
  <c r="F27" i="26"/>
  <c r="F28" i="26"/>
  <c r="F29" i="26"/>
  <c r="F30" i="26"/>
  <c r="F31" i="26"/>
  <c r="F32" i="26"/>
  <c r="E33" i="26"/>
  <c r="F33" i="26"/>
  <c r="F34" i="26"/>
  <c r="F35" i="26"/>
  <c r="F36" i="26"/>
  <c r="F37" i="26"/>
  <c r="B38" i="26"/>
  <c r="D38" i="26"/>
  <c r="G38" i="26"/>
  <c r="H38" i="26"/>
  <c r="I38" i="26"/>
  <c r="J38" i="26"/>
  <c r="G18" i="25" l="1"/>
  <c r="C18" i="25" s="1"/>
  <c r="G19" i="25"/>
  <c r="G20" i="25"/>
  <c r="G21" i="25"/>
  <c r="G22" i="25"/>
  <c r="G23" i="25"/>
  <c r="G24" i="25"/>
  <c r="G25" i="25"/>
  <c r="G26" i="25"/>
  <c r="G27" i="25"/>
  <c r="G28" i="25"/>
  <c r="G19" i="24" l="1"/>
  <c r="L14" i="24" s="1"/>
  <c r="M55" i="24" s="1"/>
  <c r="G20" i="24"/>
  <c r="I20" i="24"/>
  <c r="G21" i="24"/>
  <c r="I21" i="24"/>
  <c r="G22" i="24"/>
  <c r="C20" i="24" s="1"/>
  <c r="I22" i="24"/>
  <c r="G23" i="24"/>
  <c r="I23" i="24"/>
  <c r="G24" i="24"/>
  <c r="C24" i="24" s="1"/>
  <c r="G25" i="24"/>
  <c r="I25" i="24" s="1"/>
  <c r="G26" i="24"/>
  <c r="I26" i="24" s="1"/>
  <c r="G27" i="24"/>
  <c r="I27" i="24" s="1"/>
  <c r="C28" i="24"/>
  <c r="G28" i="24"/>
  <c r="I28" i="24"/>
  <c r="G29" i="24"/>
  <c r="I29" i="24"/>
  <c r="G30" i="24"/>
  <c r="C30" i="24" s="1"/>
  <c r="G31" i="24"/>
  <c r="I31" i="24" s="1"/>
  <c r="C32" i="24"/>
  <c r="G32" i="24"/>
  <c r="I32" i="24"/>
  <c r="G33" i="24"/>
  <c r="C33" i="24" s="1"/>
  <c r="C34" i="24"/>
  <c r="G34" i="24"/>
  <c r="H34" i="24"/>
  <c r="G35" i="24"/>
  <c r="C35" i="24" s="1"/>
  <c r="G36" i="24"/>
  <c r="C36" i="24" s="1"/>
  <c r="K36" i="24"/>
  <c r="K14" i="24" s="1"/>
  <c r="G37" i="24"/>
  <c r="I37" i="24"/>
  <c r="K37" i="24"/>
  <c r="G38" i="24"/>
  <c r="H38" i="24"/>
  <c r="I38" i="24"/>
  <c r="J38" i="24"/>
  <c r="K38" i="24"/>
  <c r="G39" i="24"/>
  <c r="C38" i="24" s="1"/>
  <c r="I39" i="24"/>
  <c r="J39" i="24"/>
  <c r="K39" i="24"/>
  <c r="G40" i="24"/>
  <c r="C40" i="24" s="1"/>
  <c r="I40" i="24"/>
  <c r="J40" i="24"/>
  <c r="K40" i="24"/>
  <c r="G41" i="24"/>
  <c r="H41" i="24" s="1"/>
  <c r="I41" i="24"/>
  <c r="J41" i="24"/>
  <c r="K41" i="24"/>
  <c r="G42" i="24"/>
  <c r="C42" i="24" s="1"/>
  <c r="I42" i="24"/>
  <c r="G43" i="24"/>
  <c r="C43" i="24" s="1"/>
  <c r="G44" i="24"/>
  <c r="I44" i="24" s="1"/>
  <c r="G45" i="24"/>
  <c r="I45" i="24" s="1"/>
  <c r="G46" i="24"/>
  <c r="I46" i="24" s="1"/>
  <c r="G47" i="24"/>
  <c r="I47" i="24" s="1"/>
  <c r="C48" i="24"/>
  <c r="G48" i="24"/>
  <c r="K48" i="24"/>
  <c r="G49" i="24"/>
  <c r="C49" i="24" s="1"/>
  <c r="G50" i="24"/>
  <c r="J50" i="24" s="1"/>
  <c r="J53" i="24" s="1"/>
  <c r="G51" i="24"/>
  <c r="C51" i="24" s="1"/>
  <c r="G52" i="24"/>
  <c r="G53" i="24"/>
  <c r="K53" i="24"/>
  <c r="J14" i="24" l="1"/>
  <c r="I49" i="24"/>
  <c r="I43" i="24"/>
  <c r="H40" i="24"/>
  <c r="H39" i="24"/>
  <c r="I36" i="24"/>
  <c r="H33" i="24"/>
  <c r="I30" i="24"/>
  <c r="I24" i="24"/>
  <c r="I53" i="24" s="1"/>
  <c r="H19" i="24"/>
  <c r="C19" i="24"/>
  <c r="C53" i="24" s="1"/>
  <c r="I14" i="24" l="1"/>
  <c r="H14" i="24"/>
  <c r="H53" i="24"/>
  <c r="M36" i="23"/>
  <c r="G73" i="22" l="1"/>
  <c r="I73" i="22" s="1"/>
  <c r="G72" i="22"/>
  <c r="I72" i="22" s="1"/>
  <c r="G71" i="22"/>
  <c r="I71" i="22" s="1"/>
  <c r="G70" i="22"/>
  <c r="I70" i="22" s="1"/>
  <c r="G69" i="22"/>
  <c r="I69" i="22" s="1"/>
  <c r="C69" i="22" s="1"/>
  <c r="G68" i="22"/>
  <c r="I68" i="22" s="1"/>
  <c r="G67" i="22"/>
  <c r="I67" i="22" s="1"/>
  <c r="G66" i="22"/>
  <c r="I66" i="22" s="1"/>
  <c r="G65" i="22"/>
  <c r="I65" i="22" s="1"/>
  <c r="C65" i="22" s="1"/>
  <c r="G57" i="22"/>
  <c r="G56" i="22"/>
  <c r="G55" i="22"/>
  <c r="G54" i="22"/>
  <c r="C54" i="22"/>
  <c r="G52" i="22"/>
  <c r="G51" i="22"/>
  <c r="G50" i="22"/>
  <c r="G49" i="22"/>
  <c r="C49" i="22" s="1"/>
  <c r="G47" i="22"/>
  <c r="J47" i="22" s="1"/>
  <c r="G46" i="22"/>
  <c r="J46" i="22" s="1"/>
  <c r="G45" i="22"/>
  <c r="J45" i="22" s="1"/>
  <c r="J44" i="22"/>
  <c r="G44" i="22"/>
  <c r="C44" i="22"/>
  <c r="L39" i="22" s="1"/>
  <c r="I35" i="22"/>
  <c r="G35" i="22"/>
  <c r="I34" i="22"/>
  <c r="G34" i="22"/>
  <c r="I33" i="22"/>
  <c r="G33" i="22"/>
  <c r="C33" i="22"/>
  <c r="L29" i="22" s="1"/>
  <c r="G25" i="22"/>
  <c r="I25" i="22" s="1"/>
  <c r="G24" i="22"/>
  <c r="I24" i="22" s="1"/>
  <c r="G23" i="22"/>
  <c r="I23" i="22" s="1"/>
  <c r="G22" i="22"/>
  <c r="I22" i="22" s="1"/>
  <c r="C22" i="22"/>
  <c r="G21" i="22"/>
  <c r="J21" i="22" s="1"/>
  <c r="E21" i="22"/>
  <c r="E20" i="22"/>
  <c r="G20" i="22" s="1"/>
  <c r="G19" i="22"/>
  <c r="J19" i="22" s="1"/>
  <c r="C19" i="22"/>
  <c r="G18" i="22"/>
  <c r="I18" i="22" s="1"/>
  <c r="G17" i="22"/>
  <c r="C17" i="22"/>
  <c r="L12" i="22" l="1"/>
  <c r="C20" i="22"/>
  <c r="J20" i="22"/>
  <c r="C67" i="22"/>
  <c r="F80" i="21" l="1"/>
  <c r="F79" i="21"/>
  <c r="F78" i="21"/>
  <c r="H70" i="21"/>
  <c r="I70" i="21" s="1"/>
  <c r="F70" i="21"/>
  <c r="H69" i="21"/>
  <c r="I69" i="21" s="1"/>
  <c r="F69" i="21"/>
  <c r="H68" i="21"/>
  <c r="I68" i="21" s="1"/>
  <c r="F68" i="21"/>
  <c r="D67" i="21"/>
  <c r="F67" i="21" s="1"/>
  <c r="H66" i="21"/>
  <c r="F66" i="21"/>
  <c r="H65" i="21"/>
  <c r="F65" i="21"/>
  <c r="H64" i="21"/>
  <c r="F64" i="21"/>
  <c r="D63" i="21"/>
  <c r="F63" i="21" s="1"/>
  <c r="F62" i="21"/>
  <c r="F61" i="21"/>
  <c r="F53" i="21"/>
  <c r="H53" i="21" s="1"/>
  <c r="E53" i="21"/>
  <c r="H52" i="21"/>
  <c r="F52" i="21"/>
  <c r="H51" i="21"/>
  <c r="F51" i="21"/>
  <c r="H50" i="21"/>
  <c r="F50" i="21"/>
  <c r="D49" i="21"/>
  <c r="F49" i="21" s="1"/>
  <c r="H49" i="21" s="1"/>
  <c r="F48" i="21"/>
  <c r="H48" i="21" s="1"/>
  <c r="F47" i="21"/>
  <c r="H47" i="21" s="1"/>
  <c r="F46" i="21"/>
  <c r="H46" i="21" s="1"/>
  <c r="H45" i="21"/>
  <c r="H44" i="21"/>
  <c r="F44" i="21"/>
  <c r="H43" i="21"/>
  <c r="F43" i="21"/>
  <c r="H42" i="21"/>
  <c r="F42" i="21"/>
  <c r="H41" i="21"/>
  <c r="F40" i="21"/>
  <c r="H40" i="21" s="1"/>
  <c r="E40" i="21"/>
  <c r="E39" i="21"/>
  <c r="F39" i="21" s="1"/>
  <c r="H39" i="21" s="1"/>
  <c r="F38" i="21"/>
  <c r="H38" i="21" s="1"/>
  <c r="E38" i="21"/>
  <c r="K31" i="21"/>
  <c r="F27" i="21"/>
  <c r="H27" i="21" s="1"/>
  <c r="F26" i="21"/>
  <c r="H26" i="21" s="1"/>
  <c r="F25" i="21"/>
  <c r="H25" i="21" s="1"/>
  <c r="F24" i="21"/>
  <c r="H24" i="21" s="1"/>
  <c r="F23" i="21"/>
  <c r="F22" i="21"/>
  <c r="I22" i="21" s="1"/>
  <c r="F21" i="21"/>
  <c r="I21" i="21" s="1"/>
  <c r="F20" i="21"/>
  <c r="G19" i="21"/>
  <c r="J19" i="21" s="1"/>
  <c r="F19" i="21"/>
  <c r="F18" i="21"/>
  <c r="G18" i="21" s="1"/>
  <c r="G17" i="21"/>
  <c r="J17" i="21" s="1"/>
  <c r="F17" i="21"/>
  <c r="I18" i="21" l="1"/>
  <c r="J18" i="21"/>
  <c r="H18" i="21"/>
  <c r="J25" i="21"/>
  <c r="I25" i="21"/>
  <c r="J27" i="21"/>
  <c r="I27" i="21"/>
  <c r="B67" i="21"/>
  <c r="H67" i="21"/>
  <c r="J24" i="21"/>
  <c r="I24" i="21"/>
  <c r="J26" i="21"/>
  <c r="I26" i="21"/>
  <c r="B63" i="21"/>
  <c r="K57" i="21" s="1"/>
  <c r="H63" i="21"/>
  <c r="I17" i="21"/>
  <c r="I19" i="21"/>
  <c r="J68" i="21"/>
  <c r="J69" i="21"/>
  <c r="J70" i="21"/>
  <c r="H17" i="21"/>
  <c r="H19" i="21"/>
  <c r="B21" i="21"/>
  <c r="K13" i="21" s="1"/>
  <c r="B24" i="21"/>
  <c r="K14" i="21" s="1"/>
  <c r="C98" i="20"/>
  <c r="D74" i="20"/>
  <c r="K74" i="20"/>
  <c r="J74" i="20"/>
  <c r="I74" i="20"/>
  <c r="H74" i="20"/>
  <c r="G74" i="20"/>
  <c r="C74" i="20"/>
  <c r="K97" i="20"/>
  <c r="J97" i="20"/>
  <c r="I97" i="20"/>
  <c r="H97" i="20"/>
  <c r="G97" i="20"/>
  <c r="C97" i="20"/>
  <c r="L12" i="20"/>
  <c r="D41" i="20"/>
  <c r="J17" i="20"/>
  <c r="J41" i="20"/>
  <c r="K41" i="20"/>
  <c r="I41" i="20"/>
  <c r="H41" i="20"/>
  <c r="G41" i="20"/>
  <c r="C41" i="20"/>
  <c r="L98" i="20"/>
  <c r="I67" i="21" l="1"/>
  <c r="J67" i="21"/>
  <c r="D97" i="20"/>
  <c r="G37" i="20"/>
  <c r="C37" i="20" s="1"/>
  <c r="G36" i="20"/>
  <c r="K34" i="20"/>
  <c r="J34" i="20"/>
  <c r="K33" i="20"/>
  <c r="J33" i="20"/>
  <c r="G33" i="20"/>
  <c r="G34" i="20"/>
  <c r="K32" i="20"/>
  <c r="J32" i="20"/>
  <c r="I32" i="20"/>
  <c r="H32" i="20"/>
  <c r="G31" i="20"/>
  <c r="K31" i="20"/>
  <c r="J31" i="20"/>
  <c r="I31" i="20"/>
  <c r="H31" i="20"/>
  <c r="I19" i="20"/>
  <c r="H19" i="20"/>
  <c r="I20" i="20"/>
  <c r="H20" i="20"/>
  <c r="G23" i="20"/>
  <c r="G62" i="20"/>
  <c r="C62" i="20" s="1"/>
  <c r="C33" i="20" l="1"/>
  <c r="G53" i="20"/>
  <c r="G54" i="20"/>
  <c r="G32" i="20"/>
  <c r="C31" i="20" s="1"/>
  <c r="G28" i="20"/>
  <c r="G27" i="20"/>
  <c r="C53" i="20" l="1"/>
  <c r="C27" i="20"/>
  <c r="G24" i="20"/>
  <c r="C23" i="20" s="1"/>
  <c r="G22" i="20"/>
  <c r="G21" i="20"/>
  <c r="G25" i="20"/>
  <c r="C25" i="20" s="1"/>
  <c r="K25" i="20"/>
  <c r="J25" i="20"/>
  <c r="I25" i="20"/>
  <c r="H25" i="20"/>
  <c r="K17" i="20"/>
  <c r="I17" i="20"/>
  <c r="H17" i="20"/>
  <c r="G17" i="20"/>
  <c r="C21" i="20" l="1"/>
  <c r="G18" i="20"/>
  <c r="C17" i="20" s="1"/>
  <c r="G95" i="20" l="1"/>
  <c r="C95" i="20" s="1"/>
  <c r="G94" i="20"/>
  <c r="G92" i="20"/>
  <c r="K92" i="20" s="1"/>
  <c r="G91" i="20"/>
  <c r="K91" i="20" s="1"/>
  <c r="G90" i="20"/>
  <c r="K90" i="20" s="1"/>
  <c r="G89" i="20"/>
  <c r="K89" i="20" s="1"/>
  <c r="K88" i="20"/>
  <c r="G88" i="20"/>
  <c r="G87" i="20"/>
  <c r="C87" i="20"/>
  <c r="K86" i="20"/>
  <c r="J86" i="20"/>
  <c r="I86" i="20"/>
  <c r="H86" i="20"/>
  <c r="G86" i="20"/>
  <c r="C86" i="20" s="1"/>
  <c r="K69" i="20"/>
  <c r="J69" i="20"/>
  <c r="I69" i="20"/>
  <c r="G69" i="20"/>
  <c r="K68" i="20"/>
  <c r="J68" i="20"/>
  <c r="I68" i="20"/>
  <c r="G68" i="20"/>
  <c r="C68" i="20" s="1"/>
  <c r="G65" i="20"/>
  <c r="H65" i="20" s="1"/>
  <c r="G64" i="20"/>
  <c r="H64" i="20" s="1"/>
  <c r="G67" i="20"/>
  <c r="G66" i="20"/>
  <c r="G61" i="20"/>
  <c r="G60" i="20"/>
  <c r="G59" i="20"/>
  <c r="G58" i="20"/>
  <c r="G57" i="20"/>
  <c r="G56" i="20"/>
  <c r="G55" i="20"/>
  <c r="C51" i="20"/>
  <c r="G20" i="20"/>
  <c r="G19" i="20"/>
  <c r="G35" i="20"/>
  <c r="G12" i="20"/>
  <c r="C19" i="20" l="1"/>
  <c r="C60" i="20"/>
  <c r="C66" i="20"/>
  <c r="C93" i="20"/>
  <c r="C55" i="20"/>
  <c r="C58" i="20"/>
  <c r="C90" i="20"/>
  <c r="L79" i="20" s="1"/>
  <c r="C64" i="20"/>
  <c r="L46" i="20" l="1"/>
  <c r="D85" i="15" l="1"/>
  <c r="D77" i="15"/>
  <c r="D53" i="15"/>
  <c r="D31" i="15"/>
  <c r="D32" i="15" s="1"/>
  <c r="F43" i="8"/>
  <c r="D86" i="15" l="1"/>
</calcChain>
</file>

<file path=xl/comments1.xml><?xml version="1.0" encoding="utf-8"?>
<comments xmlns="http://schemas.openxmlformats.org/spreadsheetml/2006/main">
  <authors>
    <author>elizabeth.marte</author>
  </authors>
  <commentList>
    <comment ref="A47" authorId="0" shapeId="0">
      <text>
        <r>
          <rPr>
            <b/>
            <sz val="9"/>
            <color indexed="81"/>
            <rFont val="Tahoma"/>
            <family val="2"/>
          </rPr>
          <t>elizabeth.marte:</t>
        </r>
        <r>
          <rPr>
            <sz val="9"/>
            <color indexed="81"/>
            <rFont val="Tahoma"/>
            <family val="2"/>
          </rPr>
          <t xml:space="preserve">
esto es articulacion Interinstitucional</t>
        </r>
      </text>
    </comment>
  </commentList>
</comments>
</file>

<file path=xl/sharedStrings.xml><?xml version="1.0" encoding="utf-8"?>
<sst xmlns="http://schemas.openxmlformats.org/spreadsheetml/2006/main" count="2545" uniqueCount="1059">
  <si>
    <t>Ene-Mar</t>
  </si>
  <si>
    <t>Abr-Jun</t>
  </si>
  <si>
    <t>Oct-Dic</t>
  </si>
  <si>
    <t>Presupuesto</t>
  </si>
  <si>
    <t>Riesgo(s)</t>
  </si>
  <si>
    <t>Unidad Ejecutora:</t>
  </si>
  <si>
    <t>Insumos</t>
  </si>
  <si>
    <t>Cantidad</t>
  </si>
  <si>
    <t>Monto (RD$)</t>
  </si>
  <si>
    <t>Prog.</t>
  </si>
  <si>
    <t>Act.</t>
  </si>
  <si>
    <t>Objeto</t>
  </si>
  <si>
    <t>Cuenta</t>
  </si>
  <si>
    <t>Subcta.</t>
  </si>
  <si>
    <t>Auxiliar</t>
  </si>
  <si>
    <t>Fomento de la igualdad de genero en la educación y capacitación</t>
  </si>
  <si>
    <t>Promocion de los Derechos a la Salud Integral, Salud Sexual y  Reproductiva de la Mujer </t>
  </si>
  <si>
    <t xml:space="preserve">MINISTERIO DE LA MUJER                                                                                                                                                                                                                          DIRECCION DE PLANIFICACION Y DESARROLLO
PROGRAMAS Y ACTIVIDADES  2016
</t>
  </si>
  <si>
    <t>COD</t>
  </si>
  <si>
    <t xml:space="preserve">AREA </t>
  </si>
  <si>
    <t xml:space="preserve">ACTIVIDAD </t>
  </si>
  <si>
    <t xml:space="preserve">PRODUCTOS </t>
  </si>
  <si>
    <t>PRESUPUESTO 2015</t>
  </si>
  <si>
    <t xml:space="preserve">CARGADO </t>
  </si>
  <si>
    <t>PROYECTADO</t>
  </si>
  <si>
    <t>01  01   0000</t>
  </si>
  <si>
    <t xml:space="preserve">Actividades Centrales </t>
  </si>
  <si>
    <r>
      <t xml:space="preserve">Dirección Superior  y Planificacion                                                                                                                                                                                                                                                                                                                                                                    Planificacion y Desarrollo:      </t>
    </r>
    <r>
      <rPr>
        <sz val="14"/>
        <color theme="1"/>
        <rFont val="Arial"/>
        <family val="2"/>
      </rPr>
      <t>Apoyar la definición, articulación y promoción de normas y políticas propiciadoras de la equidad de género en el territorio nacional, en el ámbito económico, político, social y cultural,  estableciendo los mecanismos y procedimientos necesarios para su implementación.</t>
    </r>
  </si>
  <si>
    <t xml:space="preserve"> Seguimiento y                                                                         Formular Plan Operativo y Presupuesto  2017.                                                                                                 Formular Plan de Emergencia y Contingencia Institucional.                                                    </t>
  </si>
  <si>
    <t xml:space="preserve">Seguimiento  al Plan Estratégico del Ministerio de la Mujer   2015- 2020,  en ejecución.                                                                     </t>
  </si>
  <si>
    <t>Formulación del Plan Operativo y Presupuesto 2017</t>
  </si>
  <si>
    <t>Formulación y seguimiento  del Plan de Compras 2017</t>
  </si>
  <si>
    <t>Formulación del Plan de emergencia y contingencia institucional, evaluación de las vulnerabilidades de  la Institución.</t>
  </si>
  <si>
    <t>Seguimiento a la ejecución de los planes programas y proyectos de las  Asociaciones Sin Fines de Lucro bajo la cobertura del  Ministerio de la Mujer.</t>
  </si>
  <si>
    <t>Fortalecer el funcionamiento de la Guía de Evaluación del Desempeño, Inducción y Descripción de Puestos.</t>
  </si>
  <si>
    <t>Formulación de mejoras de procesos y de las estructuras organizativas de la institución.</t>
  </si>
  <si>
    <t>Realización de Diagnósticos  Organizacionales para llevar a cabo los procesos de reestructuración requeridos  conformes a los enfoques  actuales de Genero y  Desarrollo.</t>
  </si>
  <si>
    <t xml:space="preserve">Eficientizar la gestión institucional a través del seguimiento en el Mmujer , a partir de la implantación de las Herramientas de Planificacion, seguimiento y control aprobadas. </t>
  </si>
  <si>
    <t>Seguimiento al Programa de Mejoramiento de la Gestión  de la calidad  de manera articulada  con el Ministerio de Administración publica</t>
  </si>
  <si>
    <t xml:space="preserve">Elaboración de memoria anual e informes ejecutivos 2016 </t>
  </si>
  <si>
    <t>Actualización del  Estudio sobre Mujer Dominicana en Cifras.</t>
  </si>
  <si>
    <t>Actualización Estadísticas de Servicios que ofrece el Ministerio de la Mujer.</t>
  </si>
  <si>
    <t>Medición y análisis del uso del tiempo en el ámbito nacional.</t>
  </si>
  <si>
    <t>Incrementar la cartera de proyectos del Ministerio de la Mujer.</t>
  </si>
  <si>
    <t>Actualización  del directorio de agencias, embajadas y organismos de cooperación internacional.</t>
  </si>
  <si>
    <t>Revisión y actualización de la carpeta de proyectos vigentes y /o en ejecución.</t>
  </si>
  <si>
    <t xml:space="preserve">Activación de las Mesas de Cooperación de Genero.  </t>
  </si>
  <si>
    <t>Fortalecimiento de las relaciones  con las agencias y los organismos de la cooperación  internacional.</t>
  </si>
  <si>
    <t>Recursos Humanos:</t>
  </si>
  <si>
    <t xml:space="preserve">Aplicar la Ley de  la Función Pública a lo interno del Ministerio de la Mujer  </t>
  </si>
  <si>
    <t>Aplicación de los Subsistemas de Gestión contemplados en la Ley 14-91 de Servicio Civil y Carrera  Administrativa y su Reglamento de Aplicación 81-94.</t>
  </si>
  <si>
    <t xml:space="preserve">Promover el fortalecimiento institucional a través de la ejecución y desarrollo de un sistema de gestión que contribuya al logro de los objetivos institucionales y garantice la satisfacción y la productividad de su personal armonizado con el compendio de Normas sobre Profesionalización de la Función Pública. </t>
  </si>
  <si>
    <t>Tramitación de acciones de personal; obtención de nombramientos, cambios de designación, reajustes de sueldo y traslado de empleados.</t>
  </si>
  <si>
    <t xml:space="preserve">Fortalecimiento de la Gestión Humana mediante la implementacion del Programa de capacitación  y desarrollo para el personal del Ministerio </t>
  </si>
  <si>
    <t>Programación de las vacaciones, proyección y pago de bono por desempeño</t>
  </si>
  <si>
    <t>Aplicación eficiente de las normas  sobre profesionalización de la función públicas.</t>
  </si>
  <si>
    <t>Evaluación del desempeño a las/os empleados del Ministerio</t>
  </si>
  <si>
    <t>Tecnología de la Información.</t>
  </si>
  <si>
    <t xml:space="preserve">Fortalecer  la plataforma tecnológica del Ministerio de la Mujer. </t>
  </si>
  <si>
    <t>Garantizada la seguridad de las informaciones  de la institución, el mantenimiento y reposición de los equipos y programas .</t>
  </si>
  <si>
    <t>Infraestructura tecnológica optimizada</t>
  </si>
  <si>
    <t>Fortalecimiento del sistema  tecnológico  que permita  el resguardo de la información y la  comunicación  inter provincial.</t>
  </si>
  <si>
    <t>Instalación Capacidades de Tecnologías Voz Sobre IP para comunicación inter – provincial.</t>
  </si>
  <si>
    <t>Expansión de la Dirección de Educación a través de la Web.</t>
  </si>
  <si>
    <t>Instalación  de Sistema POE para servicios inalámbrico de redes</t>
  </si>
  <si>
    <t>Fortalecer la capacidad técnica del personal del departamento de Tecnología.</t>
  </si>
  <si>
    <t xml:space="preserve">Capacitación al personal en: sistema de redes, desarrollo de software, administración de base de datos </t>
  </si>
  <si>
    <t>Capacitación y actualización de los recursos humanos del Ministerio en el uso de las Tecnologías de la Información.</t>
  </si>
  <si>
    <t>Capacitar el  personal en el uso de las TIC.</t>
  </si>
  <si>
    <t xml:space="preserve">Capacitación y plan de actualización al personal del Ministerio </t>
  </si>
  <si>
    <t>Dirección Jurídica:</t>
  </si>
  <si>
    <t>Asesorar en materia legal a la Ministra y/o cualquier otra dependencia que así lo amerite</t>
  </si>
  <si>
    <t>Soporte legal para la concertación de acuerdos , convenios y contratos para la coordinación y articulación institucional.</t>
  </si>
  <si>
    <t>Asesoría legal al  Ministerio .</t>
  </si>
  <si>
    <r>
      <t xml:space="preserve">Oficina de Relaciones  Internacionales                           </t>
    </r>
    <r>
      <rPr>
        <sz val="14"/>
        <color rgb="FF000000"/>
        <rFont val="Arial"/>
        <family val="2"/>
      </rPr>
      <t xml:space="preserve">seguimiento y evaluación de los compromisos internacionales en materia de género del Gobierno Dominicano. </t>
    </r>
  </si>
  <si>
    <t>Asesorar  a la Ministra en todo lo relativo a los acuerdos y convenios internacionales en materia de genero.</t>
  </si>
  <si>
    <t>Colaborar en la organización y coordinación de la participación de las delegaciones del país en los  eventos internacionales de la agenda de género.</t>
  </si>
  <si>
    <t>Coordinar de manera permanente   con la Cancillería y nuestras misiones diplomáticas en el exterior   para garantizar el enfoque de género en las acciones y acuerdos de los cuales es compromisario el Estado Dominicano</t>
  </si>
  <si>
    <t>01 000 02</t>
  </si>
  <si>
    <r>
      <t xml:space="preserve">Dirección  Administrativa y Financiera.  </t>
    </r>
    <r>
      <rPr>
        <sz val="14"/>
        <color rgb="FF000000"/>
        <rFont val="Arial"/>
        <family val="2"/>
      </rPr>
      <t>Dirigir las operaciones financieras y contables de la institución, asesorar a las autoridades  sobre la ejecución Presupuestaria, y velar por la política de inversión y el buen uso de los recursos. Garantizar que los  servicios administrativos y financieros requeridos por las diferentes aéreas sean ofrecido con eficiencia y eficacia.</t>
    </r>
  </si>
  <si>
    <t>Coordinar y supervisar las actividades administrativas y financieras que se desarrollan en las áreas de Contabilidad, Tesorería,  Administración.</t>
  </si>
  <si>
    <t>Coordinación y supervisión  las actividades administrativas y financieras que se desarrollan en las áreas de Contabilidad, Tesorería,  Administración.</t>
  </si>
  <si>
    <t>Servicios de Dirección Administrativa y Financiera</t>
  </si>
  <si>
    <t>Gestión y Control de los Procesos Administrativos y Financieros</t>
  </si>
  <si>
    <t>Ejecución del Plan de Compras año 2017</t>
  </si>
  <si>
    <t>Proveer apoyo logístico, administrativo y financiero eficiente y eficaz a los procesos técnicos y operativos que ejecutan las diferentes unidades administrativas que conforman el Ministerio, de acuerdo con  las normas y procedimientos establecidos en el marco jurídico y  financiero.</t>
  </si>
  <si>
    <t>Apoyo logístico, administrativo y financiero eficiente y eficaz a los procesos técnicos y operativos que se ejecutan en el Ministerio.</t>
  </si>
  <si>
    <t>Estandarizar  los procesos sustantivos y administrativos / financieros del  Ministerio de la Mujer</t>
  </si>
  <si>
    <t>Manuales de funciones,  administrativo y sustantivos, actualizados.</t>
  </si>
  <si>
    <t>01 000 03</t>
  </si>
  <si>
    <r>
      <t xml:space="preserve">Coordinación Provincial y Municipal                                        </t>
    </r>
    <r>
      <rPr>
        <sz val="14"/>
        <rFont val="Arial"/>
        <family val="2"/>
      </rPr>
      <t>Ampliar  la incidencia y cobertura  territorial del Ministerio de la Mujer, en el diseño y ejecución de políticas públicas de igualdad y equidad de género a través del desarrollo de programas de fortalecimiento de los diferentes mecanismos de articulación.</t>
    </r>
  </si>
  <si>
    <t xml:space="preserve">Fortalecer las cincuenta y dos (52) Oficinas Provinciales y Municipales de la Mujer existentes, con miras a impactar en  la transversalización de la igualdad y equidad de genero  en las políticas públicas locales </t>
  </si>
  <si>
    <t xml:space="preserve">Fortalecimiento e incremento de los Comités intersectoriales locales </t>
  </si>
  <si>
    <t xml:space="preserve">Asegurar el correcto funcionamiento de la Oficinas Provinciales y Municipales  de la Mujer </t>
  </si>
  <si>
    <t xml:space="preserve">Articulación de acciones con las instituciones gubernamentales y  los gobiernos locales </t>
  </si>
  <si>
    <t>Fortalecimiento de las capacidades nacionales para la prevención y atención  de la violencia contra la mujer e intrafamiliar en el ámbito local.</t>
  </si>
  <si>
    <t>Creación y seguimiento a los comités  intersectoriales  para la transversalización del enfoque de igualdad y equidad de  Genero</t>
  </si>
  <si>
    <t>Sensibilización a la población sobre igualdad y equidad de género.</t>
  </si>
  <si>
    <t>01 000 04</t>
  </si>
  <si>
    <r>
      <t xml:space="preserve">Servicios de Comunicación y Relaciones publicas                              </t>
    </r>
    <r>
      <rPr>
        <sz val="14"/>
        <color rgb="FF000000"/>
        <rFont val="Arial"/>
        <family val="2"/>
      </rPr>
      <t>Sensibilización de la sociedad y los medios de comunicación en torno a las problemáticas que impiden el desarrollo social, político y económico  de las mujeres</t>
    </r>
  </si>
  <si>
    <t>Difundir en los medios de comunicación las actividades ejecutadas por el Ministerio de la Mujer.</t>
  </si>
  <si>
    <t>Sensibilización  de los comunicadores sobre los derechos de la mujer</t>
  </si>
  <si>
    <t>Realizar una comunicación con enfoque de género y difundir los derechos de las mujeres y su rol social.</t>
  </si>
  <si>
    <t xml:space="preserve">Sensibilización de la  población sobre la revalorización de la imagen de la mujer </t>
  </si>
  <si>
    <t>Organizar y realizar el  concurso para otorgar la Medalla al Mérito a la Mujer Dominicana 2014</t>
  </si>
  <si>
    <t>Condecoración de la Mujer Meritoria</t>
  </si>
  <si>
    <t>Implementada la campaña sobre la  imagen del Ministerio de la Mujer.</t>
  </si>
  <si>
    <t xml:space="preserve">Proyección de la imagen institucional del Ministerio de la Mujer </t>
  </si>
  <si>
    <t>Implementar las campañas temáticas Marzo y Noviembre.</t>
  </si>
  <si>
    <t xml:space="preserve">Proyección de la campaña sobre la significación del 8 de Marzo.  </t>
  </si>
  <si>
    <t>Proyección de la campaña educativa para la prevención de la violencia contra la mujer e intrafamiliar, en conmemoración del 25 de Noviembre Día Internacional de la No Violencia Contra la Mujer.</t>
  </si>
  <si>
    <t>11 000 00</t>
  </si>
  <si>
    <t xml:space="preserve">Coordinación Intersectorial para el Seguimiento de Políticas en Igualdad de Genero.  </t>
  </si>
  <si>
    <t>11 000 01</t>
  </si>
  <si>
    <r>
      <t xml:space="preserve">Gestión de la Transversalidad de la Perspectiva de Genero.                                                                     </t>
    </r>
    <r>
      <rPr>
        <sz val="14"/>
        <color rgb="FF000000"/>
        <rFont val="Arial"/>
        <family val="2"/>
      </rPr>
      <t>Impulsar la incorporación de la perspectiva de igualdad y equidad de  género en la formulación y ejecución de los planes, programas y proyectos de las diferentes instituciones del Estado.</t>
    </r>
  </si>
  <si>
    <t>Brindar asistencia técnica a las instituciones publicas para propiciar las condiciones de que se transversalice  enfoque de género en la planificación estratégica de  instituciones del sector público e incorporar el enfoque de igualdad y equidad de genero en las políticas, planes y programas  que desarrollan.</t>
  </si>
  <si>
    <t>Instituciones públicas reciben asistencia técnica sobre la transversalización de una cultura de igualdad y equidad de genero.</t>
  </si>
  <si>
    <t>Asistencia técnica a las instituciones publicas y privadas para la transversalización del enfoque de género y lograr incorporación de una cultura de igualdad y equidad de genero</t>
  </si>
  <si>
    <t>Presentar, a las instituciones de los Poderes del Estado y de la Sociedad Civil,  propuestas de  adecuación del Marco Jurídico  para la incorporación del enfoque de igualdad y equidad de genero.</t>
  </si>
  <si>
    <t xml:space="preserve">Sensibilización de las autoridades políticas sobre su responsabilidad de incluir de manera explícita el enfoque de  igualdad y equidad de genero en todo el  marco jurídico e institucional del Estado. </t>
  </si>
  <si>
    <t>Incorporación del enfoque de igualdad y equidad de género  en el marco jurídico nacional e institucional</t>
  </si>
  <si>
    <t xml:space="preserve">Promover la aplicación de la  Normativa Nacional    Sobre Trafico Ilícito  y Trata de Personas,  mediante procesos de prevención y protección. a victimas de trafico ilícito y Trata de personas. </t>
  </si>
  <si>
    <t>Diplomado de Trafico Ilícito  y Trata de Personas  impartido.</t>
  </si>
  <si>
    <t xml:space="preserve">Sensibilización de los  sectores involucrado y a la población sobre  los puntos de orientación de migración </t>
  </si>
  <si>
    <t>Fortalecimiento de las capacidades nacionales para la prevención y atención de trafico ilícito y trata de personas.</t>
  </si>
  <si>
    <t>Campaña de difusión de   la Ley 137-03 Sobre Tráfico Ilícito y Trata de Personas,</t>
  </si>
  <si>
    <t xml:space="preserve">Prevención y atención brindada en situaciones de vulnerabilidad y violencia de género relacionada con viajes irregulares, trata y tráfico ilícito  de personas, </t>
  </si>
  <si>
    <t>Revisión y actualización del Plan Nacional del CIPROM y del  Decreto que lo  crea.</t>
  </si>
  <si>
    <t>11 000 02</t>
  </si>
  <si>
    <r>
      <rPr>
        <b/>
        <sz val="14"/>
        <color rgb="FF000000"/>
        <rFont val="Arial"/>
        <family val="2"/>
      </rPr>
      <t xml:space="preserve">Articulación con la Sociedad Civil y los Gobiernos Locales.                                            </t>
    </r>
    <r>
      <rPr>
        <sz val="14"/>
        <color rgb="FF000000"/>
        <rFont val="Arial"/>
        <family val="2"/>
      </rPr>
      <t xml:space="preserve"> Establecer acuerdos interinstitucionales y con organizaciones de la sociedad civil para propiciar la incorporación, implementación y seguimiento de las políticas púbicas de género.</t>
    </r>
  </si>
  <si>
    <t>Establecer acuerdos interinstitucionales y con organizaciones de la sociedad civil para propiciar la incorporación, implementación y seguimiento de las políticas púbicas de género.</t>
  </si>
  <si>
    <t xml:space="preserve">Coordinar y articular  acciones con instituciones de la sociedad civil y gremiales para promover el avance de las mujeres. </t>
  </si>
  <si>
    <t xml:space="preserve">Coordinar y dar  seguimiento a las Mesas Locales Nacionales de Seguridad, Ciudadanía y Género.  </t>
  </si>
  <si>
    <t>Promover e incidir, para que en los planes, programas y proyectos de los gobiernos locales se tranversalice la perspectiva de género</t>
  </si>
  <si>
    <t xml:space="preserve">Capacitación de  los/as funcionarios/as  y/o personal administrativo de los ayuntamientos  con el propósito de  Transversalizar el género en los planes y programas,  </t>
  </si>
  <si>
    <t>Firma de acuerdos con  ayuntamientos del país para la instalación de las Oficinas de Equidad de Género y Desarrollo (OEGDs).</t>
  </si>
  <si>
    <t>Asistencia técnica a las instituciones Sin Fines de Lucro  y a los Gobiernos Locales, sobre la transversalización del enfoque de género  para lograr Incorporación de una cultura de igualdad y equidad de genero</t>
  </si>
  <si>
    <t>11 000 03</t>
  </si>
  <si>
    <r>
      <t xml:space="preserve">Aplicación y Seguimiento a Convenios                                                                                                                                                                                                </t>
    </r>
    <r>
      <rPr>
        <sz val="14"/>
        <color rgb="FF000000"/>
        <rFont val="Arial"/>
        <family val="2"/>
      </rPr>
      <t>Seguimiento a los compromisos internacionales contraídos por el país en materia de genero.</t>
    </r>
  </si>
  <si>
    <t xml:space="preserve"> </t>
  </si>
  <si>
    <t>Formulación de propuesta metodológica para el seguimiento de los compromisos internacionales de género.</t>
  </si>
  <si>
    <t>Presentación de informes de seguimiento de los acuerdos internacionales suscritos por el Estado Dominicano sobre los derechos de las mujeres.</t>
  </si>
  <si>
    <t>Implementacion de los instrumentos internacionales en materia de genero, ratificados por el Estado Dominicano.</t>
  </si>
  <si>
    <t>Participación  en los espacios y mecanismos de debates  internacional dirigido a lograr la igualdad  y equidad de genero</t>
  </si>
  <si>
    <t>Promoción de la capacitación y formación  en materia de genero, en el  exterior  del personal gerencial y medio  de la  institución.</t>
  </si>
  <si>
    <t>11 000 04</t>
  </si>
  <si>
    <r>
      <t xml:space="preserve">Seguimiento a la implementacion de la Política Transversal de Genero   </t>
    </r>
    <r>
      <rPr>
        <sz val="12"/>
        <color rgb="FF000000"/>
        <rFont val="Arial"/>
        <family val="2"/>
      </rPr>
      <t>Monitoreo  y  seguimiento a la implementación y ejecución de la política de género plasmada en el Plan Nacional de Igualdad y Equidad de Género –PLANEG II</t>
    </r>
  </si>
  <si>
    <t>Sistema de seguimiento de PLANEG II  implementado en las  sectoriales.</t>
  </si>
  <si>
    <t>Sistema de seguimiento y monitoreo del PLANEG II funcionando en las  sectoriales.</t>
  </si>
  <si>
    <t>Evaluación y  seguimiento  al  cumplimiento  y ejecución del  PLANEG II</t>
  </si>
  <si>
    <t>Informes sobre el avance en el cumplimiento y ejecución del PLANEG II.</t>
  </si>
  <si>
    <t>12 000 00</t>
  </si>
  <si>
    <t>Fomento de  la Igualdad de Genero en la Educación y la Capacitación.</t>
  </si>
  <si>
    <t>12 000 01</t>
  </si>
  <si>
    <r>
      <t xml:space="preserve">Incorporación de la Educación en Genero  </t>
    </r>
    <r>
      <rPr>
        <sz val="14"/>
        <color rgb="FF000000"/>
        <rFont val="Arial"/>
        <family val="2"/>
      </rPr>
      <t>Articulación con las  Instituciones  educativas  publicas y privadas para promover la inserción en sus currículas el enfoque  de igualdad y equidad de género</t>
    </r>
  </si>
  <si>
    <t xml:space="preserve">Incorporar al proceso de transversalización del enfoque de género en la Currícula de las carreras educativas  de los  niveles inicial, básico, medio, técnico y  superior en: </t>
  </si>
  <si>
    <t xml:space="preserve">Socialización y validación de la propuesta estratégica para la incorporación del enfoque de igualdad y equidad de genero en la Curricula de los niveles inicial básico y medio </t>
  </si>
  <si>
    <t>Transversalización del enfoque de género en las Currículas de las carreras educativas  de los  niveles técnico y superior :Universidad Autónoma de Santo Domingo (UASD), Fuerzas Armadas (FF.AA), Policía Nacional (P.N.), Escuela de la Penitenciaría y de la Magistratura..</t>
  </si>
  <si>
    <t xml:space="preserve">Transversalización del enfoque de igualdad y equidad de genero en la Curricula de las carreras técnicas del  Instituto de Formación Técnica Profesional (INFOTEP), </t>
  </si>
  <si>
    <t>Asistencia  técnica a las instituciones  educativas de los niveles inicial, básico y medio para el fortalecimiento  del enfoque de igualdad y  equidad de género en la currícula..</t>
  </si>
  <si>
    <t xml:space="preserve">Asistencia  técnica a las instituciones  de educación superior,  técnica y escuelas especializadas   sobre el diseño de la  currícula desde un enfoque de igualdad y  equidad de género </t>
  </si>
  <si>
    <t>12 000 02</t>
  </si>
  <si>
    <r>
      <rPr>
        <b/>
        <sz val="14"/>
        <color rgb="FF000000"/>
        <rFont val="Arial"/>
        <family val="2"/>
      </rPr>
      <t>Fomento de la Capacitación   en Género</t>
    </r>
    <r>
      <rPr>
        <sz val="14"/>
        <color rgb="FF000000"/>
        <rFont val="Arial"/>
        <family val="2"/>
      </rPr>
      <t xml:space="preserve">                                                          Sensibilizar, educar y capacitar a  grupos prioritarios sobre el enfoque de género, la violencia contra la mujer e intrafamiliar, mujer y política, en el ámbito  nacional.  incidir en:  Grupos que impactan  por la magnitud  de la población que atienden..</t>
    </r>
  </si>
  <si>
    <t>Fortalecer la formación, profesionalización y capacitación con la incorporación del enfoque de  equidad e igualdad de género y de derechos humanos  en el servicio de los docentes  y los formadores de docentes de la educación  pública.</t>
  </si>
  <si>
    <t>Capacitación a equipo de facilitadores para formar  profesores/as  de la educación pública, para promover   la  incorporación  el enfoque de  igualdad y equidad de genero y de derechos humanos.  en las practicas educativas.,</t>
  </si>
  <si>
    <t xml:space="preserve">Capacitación a profesores  de la educación pública    en enfoque de igualdad y equidad de genero y de derechos humanos. </t>
  </si>
  <si>
    <t>Realización de Conferencia Magistral  sobre enfoque de igualdad y equidad de genero dirigida a la comunidad educativa.</t>
  </si>
  <si>
    <t xml:space="preserve">Realización de  encuentros  sobre dialogo educativo acerca de practicas educativas  de la enseñanza con contenido s sexista y discriminatorios que fomentan la violencia . </t>
  </si>
  <si>
    <t>Formación de Docentes para la educación con perspectiva de genero (niveles inicial, básica y media)</t>
  </si>
  <si>
    <t>Sensibilización en el enfoque de igualdad y equidad de  género a los docentes de educación superior,  técnica y escuelas especializadas.</t>
  </si>
  <si>
    <t>12 000 03</t>
  </si>
  <si>
    <r>
      <rPr>
        <b/>
        <sz val="14"/>
        <color rgb="FF000000"/>
        <rFont val="Arial"/>
        <family val="2"/>
      </rPr>
      <t xml:space="preserve">Escuela de Capacitación Política.   </t>
    </r>
    <r>
      <rPr>
        <sz val="14"/>
        <color rgb="FF000000"/>
        <rFont val="Arial"/>
        <family val="2"/>
      </rPr>
      <t xml:space="preserve">                                                                       Conducir los procesos de capacitación del Ministerio de la Mujer, de manera continua, potenciando en todo momento la capacitación política de las mujeres</t>
    </r>
    <r>
      <rPr>
        <b/>
        <sz val="14"/>
        <color rgb="FF000000"/>
        <rFont val="Arial"/>
        <family val="2"/>
      </rPr>
      <t xml:space="preserve">. </t>
    </r>
  </si>
  <si>
    <t>Fortalecer y Consolidar  la Escuela de Capacitación Política para Mujeres.</t>
  </si>
  <si>
    <t>Formación de mujeres políticas y lideresas</t>
  </si>
  <si>
    <t>Mujeres políticas capacitadas en procesos de desarrollo local y gobernabilidad.</t>
  </si>
  <si>
    <t>13 000 00</t>
  </si>
  <si>
    <t>Prevención y Defensoría de los Derechos de la Mujer</t>
  </si>
  <si>
    <t>13 000 02</t>
  </si>
  <si>
    <r>
      <t xml:space="preserve">Prevención y Atención a la Violencia contra la Mujer  e Intrafamiliar.                                          </t>
    </r>
    <r>
      <rPr>
        <sz val="14"/>
        <color theme="1"/>
        <rFont val="Arial"/>
        <family val="2"/>
      </rPr>
      <t xml:space="preserve">Coordinar y articular los esfuerzos de las instituciones y organismos comprometidos con la atención, prevención, intervención y seguimiento de las víctimas de violencia intrafamiliar y de género. </t>
    </r>
  </si>
  <si>
    <t xml:space="preserve">Ampliar  las coordinaciones intersectoriales de monitoreo y desarrollo de programas de Prevención y Atención Integral a la Violencia Contra la Mujer N.N.A y seguimiento a casos.                                                                
</t>
  </si>
  <si>
    <t>promoción del diseño y revisión del Modelo de Calidad de los servicios ofrecidos por las UNAIVIM.</t>
  </si>
  <si>
    <t>Sensibilización de los prestatario de servicios  en la ruta crítica de la violencia contra las mujeres.</t>
  </si>
  <si>
    <t xml:space="preserve">Fiscalías, destacamentos policiales, oficinas provinciales y hospitales atienden de forma satisfactoria a víctimas de violencia, mujeres, niños, niñas y adolescentes </t>
  </si>
  <si>
    <t>Funcionamiento de la  línea Emergencia.</t>
  </si>
  <si>
    <t>Incremento del número de víctimas de violencia intrafamiliar y contra la mujer   que reciben atención integral satisfactoria.</t>
  </si>
  <si>
    <t>Participación del Ministerio de la Mujer  en los espacios de coordinación, diseño y ejecución de las políticas sociales.</t>
  </si>
  <si>
    <t xml:space="preserve">Unidades de Atención Integral a victimas de violencia contra la mujer </t>
  </si>
  <si>
    <t xml:space="preserve">Población atendida en el programa  de prevención de la violencia de género y  sensibilizada sobre no violencia </t>
  </si>
  <si>
    <t xml:space="preserve">Casos procesados por violación de derechos </t>
  </si>
  <si>
    <t>13 000 03</t>
  </si>
  <si>
    <r>
      <rPr>
        <b/>
        <sz val="14"/>
        <color theme="1"/>
        <rFont val="Arial"/>
        <family val="2"/>
      </rPr>
      <t xml:space="preserve">Promoción y Fomento  Derechos Económicos,  Sociales y Culturales.     </t>
    </r>
    <r>
      <rPr>
        <sz val="14"/>
        <color theme="1"/>
        <rFont val="Arial"/>
        <family val="2"/>
      </rPr>
      <t xml:space="preserve">                                                                      Promover el empoderamiento individual y colectivo de las mujeres, de manera que en el ejercicio de sus derechos como ciudadanas se apropien, controlen y accedan los recursos económicos, sociales, culturales en los ámbitos nacional y local en condiciones  de equidad e  igualdad.</t>
    </r>
  </si>
  <si>
    <t>Diseñar y elaborar   una propuesta de  las normativas y metodología con enfoque de genero, de acceso a la capacitación  y al crédito  para ser presentadas a las instituciones  crediticias.</t>
  </si>
  <si>
    <t>Presentación a las instituciones  crediticias de  propuesta  de las  normativas y metodología , de acceso a la capacitación  y al crédito con enfoque de genero.</t>
  </si>
  <si>
    <t>Cobertura de la seguridad social para las trabajadoras domésticas e inclusión de mujeres en el plan subsidiado de salud.</t>
  </si>
  <si>
    <t>Reactivar los convenios con Promipyme  y el Banco Agrícola, Pro Industria  y diseñar un plan de acción para su ejecución</t>
  </si>
  <si>
    <t>Integración de las mujeres a la producción  en el ámbito local y territorial.</t>
  </si>
  <si>
    <t xml:space="preserve">Coordinar la  firma de un acuerdo interinstitucional con el Instituto de Crédito Cooperativo (IDECOOP). </t>
  </si>
  <si>
    <t xml:space="preserve">Implementacion del  acuerdo interinstitucional con el Instituto de Crédito Cooperativo (IDECOOP). </t>
  </si>
  <si>
    <t>Fortalecer  el Centro de Capacitación Integral de Los Alcarrizos.</t>
  </si>
  <si>
    <t xml:space="preserve">Mujeres con habilidades y capacidades desarrolladas de manera integral. </t>
  </si>
  <si>
    <t>Integración de la Comunidad de los Alcarrizos a los trabajos del Centro  de Los Alcarrizos, al centro de capacitación.</t>
  </si>
  <si>
    <t xml:space="preserve">Formulación de lineamientos de políticas para incrementar el nivel de autonomía económica de las mujeres en la Republica Dominicana. </t>
  </si>
  <si>
    <t>Vigilancia social para la mejora y fortalecimiento del acceso y capacitación de la mujer dominicana para aprovechar los beneficios de  las TIC</t>
  </si>
  <si>
    <t>13 000 05</t>
  </si>
  <si>
    <t xml:space="preserve">Proyectos </t>
  </si>
  <si>
    <t xml:space="preserve">Promoción de los Derechos a la Salud Integral, Salud Sexual y Reproductiva  de la Mujer </t>
  </si>
  <si>
    <t>15 000 01</t>
  </si>
  <si>
    <r>
      <t xml:space="preserve">Promoción y de los Derechos a la Salud Integral de la Mujer.                                     </t>
    </r>
    <r>
      <rPr>
        <sz val="14"/>
        <color rgb="FF000000"/>
        <rFont val="Arial"/>
        <family val="2"/>
      </rPr>
      <t>Contribuir  a mejorar el acceso y la calidad de los servicios de salud dirigidos a la mujer y el acceso universal a la salud integral, como una condición indispensable para garantizar la participación plena de las mujeres.</t>
    </r>
  </si>
  <si>
    <t>Definición y aplicación de la  políticas, planes, programas y normativas en el marco de la Ley General de Salud, enfatizando en  la salud de las mujeres y con perspectiva de género.</t>
  </si>
  <si>
    <t xml:space="preserve">Vigilancia social de la aplicación de la Ley General de Salud y su marco regulatorio con énfasis en la salud de las mujeres .  </t>
  </si>
  <si>
    <t>Realización de un  seminario Internacional sobre salud de la mujer, orientado a generar políticas públicas sobre genero, mujer y salud.</t>
  </si>
  <si>
    <t>15 000 02</t>
  </si>
  <si>
    <r>
      <rPr>
        <b/>
        <sz val="14"/>
        <color rgb="FF000000"/>
        <rFont val="Arial"/>
        <family val="2"/>
      </rPr>
      <t xml:space="preserve">Promoción de la Salud Sexual y Reproductiva.                             </t>
    </r>
    <r>
      <rPr>
        <sz val="14"/>
        <color rgb="FF000000"/>
        <rFont val="Arial"/>
        <family val="2"/>
      </rPr>
      <t xml:space="preserve"> Promover el ejercicio pleno de los derechos a la salud  sexual y reproductiva, como parte de los derechos humanos </t>
    </r>
  </si>
  <si>
    <t>Sensibilizar a tomadores de decisión en torno a la Política Nacional  de Prevención de Embarazos en Adolescente y Servicios Salud Sexual y Reproductiva  para para Adolescentes y Mujeres Jóvenes</t>
  </si>
  <si>
    <t xml:space="preserve">Cumplimiento de la Política Nacional  de Prevención de Embarazos en Adolescente y Servicios Salud Sexual y Reproductiva  para Adolescentes y Mujeres Jóvenes.  </t>
  </si>
  <si>
    <t>Funcionamiento del comité intersectorial de promoción la política  de prevención de embarazos en adolescente y salud sexual y reproductiva de adolescentes y jóvenes.</t>
  </si>
  <si>
    <t>Formación del  personal de   Salud Sexual y Reproductiva  para Adolescentes y Mujeres Jóvenes,  para la implementacion  Políticas y Normativas</t>
  </si>
  <si>
    <t>Difusión  de  campaña de comunicación social dirigida a promover el empoderamiento de las mujeres en referencia al derecho a la salud y los derechos sexuales y reproductivos.</t>
  </si>
  <si>
    <t>Funcionamiento del centro piloto de formación en salud sexual y reproductiva para adolescentes y jóvenes.</t>
  </si>
  <si>
    <t>Formación de agentes multiplicadores en salud sexual y reproductiva.</t>
  </si>
  <si>
    <t>Coordinación con las  Casas de Acogida   para ofrecer cuidados primarios básicos a las mujeres víctimas de VBG y VIF.</t>
  </si>
  <si>
    <t>Mejoramiento de las condiciones  para la atención integral de la salud sexual y reproductiva de adolescentes y jóvenes, con énfasis en  embarazo, mortalidad materna, violencia intra-familiar y VIH/SIDA.</t>
  </si>
  <si>
    <t>98 000 00</t>
  </si>
  <si>
    <t>Administración de Contribuciones Especiales.</t>
  </si>
  <si>
    <r>
      <rPr>
        <b/>
        <sz val="14"/>
        <color rgb="FF000000"/>
        <rFont val="Arial"/>
        <family val="2"/>
      </rPr>
      <t xml:space="preserve">Casas de Refugio y Protección </t>
    </r>
    <r>
      <rPr>
        <sz val="14"/>
        <color rgb="FF000000"/>
        <rFont val="Arial"/>
        <family val="2"/>
      </rPr>
      <t xml:space="preserve">                          Instituir las Casas de Acogida o Refugios en todo el territorio nacional, que servirán de albergue a las mujeres, niños, niñas y adolescentes, víctimas de violencia intrafamiliar o doméstica.</t>
    </r>
  </si>
  <si>
    <t xml:space="preserve">Dar  albergue seguro,  de manera temporal, a las mujeres ,niños, niñas y adolescentes victimas de violencia contra la Mujer e intrafamiliar o domestica. </t>
  </si>
  <si>
    <t xml:space="preserve">incremento del numero de   víctimas de violencia de género e intrafamiliar que acceden a los servicios de las Casas de Acogida. </t>
  </si>
  <si>
    <t xml:space="preserve">Casas de acogida para victimas de violencia habilitadas </t>
  </si>
  <si>
    <t>Atención a  mujeres victimas de violencia intrafamiliar y de genero con sus hijos/as.</t>
  </si>
  <si>
    <t>Organizaciones Sin Fines de Lucro</t>
  </si>
  <si>
    <t>Apoyar a las organizaciones sin fines de lucro cuyas actividades están orientadas a fomentar la equidad e igualdad de Género</t>
  </si>
  <si>
    <t xml:space="preserve">MINISTERIO DE LA MUJER </t>
  </si>
  <si>
    <t>Objetivos Estrategicos : PEI 2016  2020</t>
  </si>
  <si>
    <t>Objetivo General : END 2010  2030</t>
  </si>
  <si>
    <t>Eje Estratégico: END 2010  2030</t>
  </si>
  <si>
    <t>Eje Estratégico: PEI 2016  2020</t>
  </si>
  <si>
    <t>ADMINISTRACION PUBLICA EFICIENTE, TRANSPARENTE  Y ORIENTADA A RESULTADO</t>
  </si>
  <si>
    <t>FORTALECIMIENTO INSTITUCIONAL</t>
  </si>
  <si>
    <t>Fortalecer los Mecanismos de Gestión y Aumentar la Capacidad Institucional para Mejorar la Eficacia y Eficiencia de los Procesos.</t>
  </si>
  <si>
    <t xml:space="preserve">ACTIVIDADES CENTRALES </t>
  </si>
  <si>
    <t>UN ESTADO SOCIAL Y DEMOCRATICO DE DERECHOS</t>
  </si>
  <si>
    <t xml:space="preserve">Dirección Superior y Planificacion </t>
  </si>
  <si>
    <t>Producto y sus atributos</t>
  </si>
  <si>
    <t xml:space="preserve">Producto </t>
  </si>
  <si>
    <t>Descripción del producto</t>
  </si>
  <si>
    <t xml:space="preserve">Unidad de medida            </t>
  </si>
  <si>
    <t xml:space="preserve">Medio de verificación                   </t>
  </si>
  <si>
    <t xml:space="preserve">Línea base                </t>
  </si>
  <si>
    <t xml:space="preserve">Meta total             </t>
  </si>
  <si>
    <t xml:space="preserve">Meta por trimestre                                                                                  </t>
  </si>
  <si>
    <t>Jul-Sep</t>
  </si>
  <si>
    <t>Actividades y sus atributos</t>
  </si>
  <si>
    <t xml:space="preserve">Actividades                                                                  </t>
  </si>
  <si>
    <t>Presupuesto por actividad</t>
  </si>
  <si>
    <t>Inversión/trimestre (RD$)</t>
  </si>
  <si>
    <t xml:space="preserve">Fuente de financiamiento         </t>
  </si>
  <si>
    <t>Est. programática</t>
  </si>
  <si>
    <t>Identificación</t>
  </si>
  <si>
    <t>Costo unitario (RD$)</t>
  </si>
  <si>
    <t>Tabla No. 1</t>
  </si>
  <si>
    <t>PLAN ESTRATEGICO MINISTERIO DE LA MUJER  2015 2020</t>
  </si>
  <si>
    <t>ESTIMADO DE GASTOS DEMANDADOS PEI  AÑO 03</t>
  </si>
  <si>
    <t>POR EJE  Y OBJETIVOS ESTRATEGICOS</t>
  </si>
  <si>
    <t>LINEA DE ACCION Y  RESULTADOS</t>
  </si>
  <si>
    <t>(Valores en RD$)</t>
  </si>
  <si>
    <t xml:space="preserve"> EJE ESTRATEGICO  1: FORTALECIMIENTO INSTITUCIONAL</t>
  </si>
  <si>
    <t>Objetivos Estratégicos</t>
  </si>
  <si>
    <t xml:space="preserve">Lineas de Accion </t>
  </si>
  <si>
    <t xml:space="preserve">Resultados Esperados </t>
  </si>
  <si>
    <t>Total Gastos Demandados          Año 03</t>
  </si>
  <si>
    <t xml:space="preserve">Responsable </t>
  </si>
  <si>
    <t xml:space="preserve">1.1 Fortalecer los mecanismos de gestión y aumentar la capacidad institucional para mejorar la eficacia y eficiencia de los procesos con el propósito de lograr nuestra misión. </t>
  </si>
  <si>
    <t>1.1.1 Diseño y  ejecución de  políticas, normas, procesos, planes, programas  y proyectos internos que den respuesta a la misión institucional, en un contexto de trabajo en equipo y mejoramiento continuo.</t>
  </si>
  <si>
    <t xml:space="preserve">1.1.1.1 Optimizados los procesos de trabajo con orientación al logro de la misión, visión y objetivos institucionales. </t>
  </si>
  <si>
    <t>Planificacion y Desarrollo, RRHH, Administartiva Financiera.</t>
  </si>
  <si>
    <t>1.1.1.2 Incrementada la efectividad de la gestión institucional.</t>
  </si>
  <si>
    <t>Planificacion y Desarrollo</t>
  </si>
  <si>
    <t>1.1.1.3 Gestión orientada a resultados.</t>
  </si>
  <si>
    <t>1.1.1.4 Implementado el reglamento de aplicación de la Ley  86-99.</t>
  </si>
  <si>
    <t xml:space="preserve">Juridica </t>
  </si>
  <si>
    <t>1.1.1.5 Servicios ofrecidos a la ciudadanía mejorados.</t>
  </si>
  <si>
    <t>1.1.1.6  Mejorado el contenido y la imagen del portal de la institucion y los medio de divulgacion.</t>
  </si>
  <si>
    <t xml:space="preserve">Servicios de Comunicaciones </t>
  </si>
  <si>
    <t>1.1.1.7 Reorganizada administrativa y físicamente toda la estructura  del Ministerio</t>
  </si>
  <si>
    <t>Administrativa Financiera, Planificacion y Desarrollo</t>
  </si>
  <si>
    <t>1.1.2 Fortalecimiento de la gestión de recursos humanos que responda a las necesidades de la institución y al desarrollo y profesionalización del personal.</t>
  </si>
  <si>
    <t>1.1.2.1  Mejorado el desempeño laboral del personal.</t>
  </si>
  <si>
    <t>RRHH</t>
  </si>
  <si>
    <t>1.1.2.2 Gestión de Recursos Humanos eficiente y al servicio del desarrollo de la institución</t>
  </si>
  <si>
    <t>1.1.2.3 Personal evaluados anualmente y promovidos en base al mérito.</t>
  </si>
  <si>
    <t>1.1.2.4 Subsistemas de recursos humanos fortalecidos e implementados.</t>
  </si>
  <si>
    <t>1.1.2.5 Personal profesionalizado, incorporado al Sistema de Carrera Administrativa.</t>
  </si>
  <si>
    <t>1.1.2.6 Completado  el personal requeridos en cada dirección y departamento.</t>
  </si>
  <si>
    <t xml:space="preserve">1.2 Fortalecer el rol rector del Ministerio de la Mujer, promoviendo su naturaleza ante la sociedad. </t>
  </si>
  <si>
    <t>1.2.1. Promoción y divulgación del enfoque de igualdad y equidad de género en las políticas públicas</t>
  </si>
  <si>
    <t>1.2.1.1 Establecido el enfoque de género en las leyes y normativas del Estado.</t>
  </si>
  <si>
    <t>Coordinacion Intersectorial</t>
  </si>
  <si>
    <t>1.2.1.2. Acuerdos firmados e implementados  con organismos nacionales e internacionales en torno al fortalecimiento del enfoque de igualdad y equidad de  género</t>
  </si>
  <si>
    <t xml:space="preserve">1.2.1.3 Establecidos y fortalecidos los mecanismos de coordinación y articulación interinstitucional </t>
  </si>
  <si>
    <t>1.2.1.4. Fortalecida la articulación con la organizaciones de la Sociedad Civil , Gremios Profesionales y Academias</t>
  </si>
  <si>
    <t xml:space="preserve">1.2.1.5 Fortalecida  la gestión Municipal con la implementación de las politicas de género contenidas en la Ley 176-07  y otras normativas </t>
  </si>
  <si>
    <t>1.2.1.6. Fortalecida la coordinación interinstitucional con los actores nacionales e internacionales para garantizar el ejercicio de los derechos de la mujer migrante</t>
  </si>
  <si>
    <t xml:space="preserve">Defensoria de los Derechos de la Mujer </t>
  </si>
  <si>
    <t>1.2.2 Desarrollo de campañas de sensibilización y promoción del rol rector del MMujer.</t>
  </si>
  <si>
    <t>1.2.2.1 Mejorada la percepción de la sociedad en torno a la misión del MMujer.</t>
  </si>
  <si>
    <t xml:space="preserve">Sub-Total Objetivo Estratégico 1  </t>
  </si>
  <si>
    <t xml:space="preserve">  ==========&gt;</t>
  </si>
  <si>
    <t>2.1 Contribuir al fortalecimiento del ejercicio pleno de los derechos de la mujer mediante la implementación de  procesos, mecanismos y acciones para el logro de la plena autonomía física, política y economía en todas las esferas del país.</t>
  </si>
  <si>
    <t>2.1.1 Establecimiento de los criterios de priorización de las necesidades de la mujer  para la consecución de sus autonomías a nivel nacional</t>
  </si>
  <si>
    <t>2.1.1.1  Propuestas elaboradas con base a los criterios de priorización definidos mediante el diagnóstico realizado.</t>
  </si>
  <si>
    <t>Defensoria  de los Derechos de la Mujer</t>
  </si>
  <si>
    <t>2.1.1.2 Elaborada propuesta para la inserción de sistemas de medidas del trabajo no remunerado de las mujeres y los hombres en los Indicadores y las Cuentas Nacionales.</t>
  </si>
  <si>
    <t>2.1.1.3 identificado los conocimientos y las informaciones que tienen las mujeres acerca de sus derechos, así como la vivencia cotidiana de estos.</t>
  </si>
  <si>
    <t>2.1.2 Desarrollo de estrategias para impulsar y promover  la creación de mecanismos que contribuyan con el fortalecimiento de la autonomía política y económica de la mujer.</t>
  </si>
  <si>
    <t>2.1.2.1 Incrementada  la representación  de la mujer en los espacios   de toma de decisiones en los ámbitos políticos y económicos.</t>
  </si>
  <si>
    <t xml:space="preserve">2.1.2.2 Mujeres participando en la propiedad de los medios de producción. </t>
  </si>
  <si>
    <t xml:space="preserve">2.1.2.3 Revalorizada la visión y difusión  de la proyección de la imagen de la mujer. </t>
  </si>
  <si>
    <t xml:space="preserve">servicios de Comunicaciones </t>
  </si>
  <si>
    <t>2.1.3 Elaboración de propuestas de normativas y políticas públicas  con el propósito de alcanzar el fortalecimiento de la autonomía política y económica de la mujer a nivel nacional</t>
  </si>
  <si>
    <t>2.1.3.1 Elaboradas e implementadas  propuestas de normativas y políticas públicas, que contribuyan con el fortalecimiento de la autonomía  política y económica de la mujer</t>
  </si>
  <si>
    <t xml:space="preserve">2.1.4 Promoción y protección  de  la  salud  de  las  mujeres  y  de  sus  derechos  sexuales  y reproductivos, como parte del desarrollo de su autonomía física durante todo su  ciclo  de  vida . </t>
  </si>
  <si>
    <t>2.1.4.1 Creadas las condiciones en las instituciones públicas y privadas para la efectividad de la lactancia materna.</t>
  </si>
  <si>
    <t xml:space="preserve">2.1.4.2  Reducidos los embarazos en adolescentes.  </t>
  </si>
  <si>
    <t>2.1.4.3 Mejorada la salud sexual y reproductiva de las mujeres.</t>
  </si>
  <si>
    <t xml:space="preserve">2.1.5 Promoción de los derechos de la mujer a través de la incorporación de la perspectiva de igualdad y equidad de género en la curricula educativa, desde un enfoque de Derechos Humanos. </t>
  </si>
  <si>
    <t>2.1.5.3. Población sensibilizada y capacitada sobre género, prevención a la violencia contra la mujer e intrafamiliar.</t>
  </si>
  <si>
    <t>2.1.5.4. Población sensibilizada y capacitada sobre Masculinidad</t>
  </si>
  <si>
    <t>2.1.5.5. Mujeres capacitadas en formacion politica</t>
  </si>
  <si>
    <t xml:space="preserve">2.1.5.6 Incrementado al acceso de las mujeres a la capacitación en las TICs, </t>
  </si>
  <si>
    <t>Tecnologia de la Informacion y la Comunicacion</t>
  </si>
  <si>
    <t xml:space="preserve">2.1.6 Seguimiento y evaluación de la incorporación de la perspectiva de igualdad y equidad de género en las políticas públicas. </t>
  </si>
  <si>
    <t xml:space="preserve">2.1.6.1. Diseñado el instrumentos que permitan la participación de la ciudadanía  en la medición del cumplimiento de las políticas de Igualdad y Equidad de Género </t>
  </si>
  <si>
    <t>2.1.6.2 Mejoradas las políticas de igualdad y equidad de género como resultado del seguimiento y evaluación de las políticas.</t>
  </si>
  <si>
    <t>2.1.6.3 Desarrollados los índices de cumplimiento y satisfacción ciudadana.</t>
  </si>
  <si>
    <t>Sub-Total Objetivo Estratégico 2</t>
  </si>
  <si>
    <t>EJE ESTRATEGICO 3 : SISTEMA INTEGRAL DE PROCTECCION A LA MUJER</t>
  </si>
  <si>
    <t>3.1. Contribuir con la implementación de políticas públicas de detección,  prevención, atención y sanción de violencia contra las mujeres en todo su ciclo de vida para erradicar cualquier forma de violencia.</t>
  </si>
  <si>
    <t>3.1.1.  Fortalecimiento de la calidad y la cobertura de las políticas y programas de prevención y atención integral a las mujeres, incluyendo las niñas.</t>
  </si>
  <si>
    <t>3.1.1.1 Reducidos los índices de violencia contra las mujeres incluyendo las niñas.</t>
  </si>
  <si>
    <t xml:space="preserve">Promocion y Defensa de los Derechos de la Mujer, Promocion y Defensa de los Derechos de la Mujer, Comunicaciones  </t>
  </si>
  <si>
    <t>3.1.1.2 Aumentada la tasa de denuncias de violencia  contra las mujeres incluyendo las niñas.</t>
  </si>
  <si>
    <t>3.1.1.3 Fortalecidas las Instituciones a nivel nacional y local en la implementación de programas para prevenir la violencia contra las mujeres incluyendo las niñas.</t>
  </si>
  <si>
    <t>Promocion y Defensa de los Derechos de la Mujer , OPM y OMM</t>
  </si>
  <si>
    <t>3.1.1.4 Mejorada la cobertura y atención de los servicios ofrecidos a las mujeres.</t>
  </si>
  <si>
    <t xml:space="preserve">Promocion y Defensa de los Derechos de la Mujer </t>
  </si>
  <si>
    <t>3.1.1.5 Sistema de Registro Unico de estadistica sobre violencia de las mujeres y las niñas.</t>
  </si>
  <si>
    <t>3.1.2 Desarrollo de una acción educativa permanente para la prevención de la violencia contra las mujeres que involucren a las escuelas, los centros de formación técnica, las universidades, centros de trabajo, gobiernos locales, ONGs, organizaciones comunitarias y los medios de comunicación en los ámbitos nacional y local.</t>
  </si>
  <si>
    <t xml:space="preserve">3.1.2.1 Ampliados los programas de sensibilización sobre una cultura de paz y el buen trato a nivel nacional dirigido a grupos específicos de mujeres, niñas y adolescentes, hombres, comunicador, educador. </t>
  </si>
  <si>
    <t>Fomento de la igualdad de genero en la educación y capacitación,</t>
  </si>
  <si>
    <t>3.1.2.2. Población sensibilizada e informada sobre la prevención y atención a la violencia contra la mujer e intrafamiliar.</t>
  </si>
  <si>
    <t>3.1.3.  Ejecución de acciones de prevención y atención a la VCM en las provincias con mayor prevalencia o tendencia creciente en los últimos cinco años.</t>
  </si>
  <si>
    <t>3.1.3.1 Fortalecida  la capacidad de proteccion y atención a las mujeres, sus hijos e hijas, victimas de violencia, mediante el aumento del numero de Casas de Acogida</t>
  </si>
  <si>
    <t>Coordinacion de Casas de Acogida</t>
  </si>
  <si>
    <t>3.1.3.2 Fortalecida   la capacidad de prevención y atención de las Oficinas Provinciales y municipales de la Mujer.</t>
  </si>
  <si>
    <t>Coordinacion de OPM y OMM</t>
  </si>
  <si>
    <t>3.1.3.3  Reducidos los índices de violencia contra las mujeres a nivel provincial.</t>
  </si>
  <si>
    <t>Promocion y Defensa de los Derechos de la Mujer, Coordinacion de OPM y OMM</t>
  </si>
  <si>
    <t>3.1.3.4 Reducidos los casos  de tráfico ilícito y trata de personas.</t>
  </si>
  <si>
    <t>3.1.4 Articular las acciones interinstitucionales, a fin de lograr una respuesta oportuna y efectiva, mediante un esquema nacional de referencia y contra referencia (que por cualquier institución del sistema que entren las mujeres y las niñas, reciban  todos los servicios que amerite el caso).</t>
  </si>
  <si>
    <t xml:space="preserve">3.1.4.1 Articulado los protocolos de atención y el accionar de los actores del CONAPLUVI, en el manejo de los casos en cada jurisdicción </t>
  </si>
  <si>
    <t xml:space="preserve">Promocion y Defensa de los Derechos de la Mujer, </t>
  </si>
  <si>
    <t>3.1.4.2 Evaluado y reformulado el Plan Estratégico de CONAPLUVI.</t>
  </si>
  <si>
    <t>3.1.4.3 Mujeres egresadas de casas de acogida con un nuevo proyecto de vida.</t>
  </si>
  <si>
    <t>Promocion y Defensa de los Derechos de Casas de Acogida</t>
  </si>
  <si>
    <t>3.1.4.4 Actores responsables comprometidos con el sistema de reinsercion social</t>
  </si>
  <si>
    <t>3.1.5. Desarrollo de la capacidad y la calidad de la respuesta institucional para un abordaje integral de la VCM, para  garantizar los derechos  y  el acceso a la justicia de mujeres víctimas.</t>
  </si>
  <si>
    <t>3.1.5.1 Fortalecida la protección y defensa a las mujeres víctimas de violencia y  testigos.</t>
  </si>
  <si>
    <t>3.1.5.2 Garantizados los derechos humanos de las mujeres a través del sistema de administración de justicia.</t>
  </si>
  <si>
    <r>
      <t>3.1.5.3 Mejorada la atención de las mujeres víctimas de violencia a través del fortalecimiento de las capacidades de los servidores públicos del Sistema Nacional de Atención a Victimas</t>
    </r>
    <r>
      <rPr>
        <sz val="11"/>
        <rFont val="Calibri"/>
        <family val="2"/>
        <scheme val="minor"/>
      </rPr>
      <t>.</t>
    </r>
  </si>
  <si>
    <t>Sub-Total Objetivo Estratégico 3</t>
  </si>
  <si>
    <t xml:space="preserve"> EJE ESTRATEGICO 4 : SEGUIMIENTOS Y MONITOREO DE LOS CONVENIOS Y COMPROMISOS INTERNACIONALES</t>
  </si>
  <si>
    <t>Total Gastos Demandados          Año 01</t>
  </si>
  <si>
    <t>4.1. Promover el cumplimiento de los convenios y compromisos asumidos por la nación.</t>
  </si>
  <si>
    <t xml:space="preserve">4.1.1 Fortalecimiento de los procesos de seguimiento e incidencia en las instituciones  del Estado, corresponsables para el cumplimiento de los convenios y  compromisos Internacionales del país en materia de género. </t>
  </si>
  <si>
    <t>4.1.1.1  implementados  los convenios y acuerdos a los que ha arribado el país</t>
  </si>
  <si>
    <t xml:space="preserve">Relaciones Internacionales </t>
  </si>
  <si>
    <t>4.1.1.2 Informe del nivel de ejecucion de los acuerdos y convenios implementados.</t>
  </si>
  <si>
    <t>4.1.2.  Promover el conocimiento de los contenidos de los diferentes convenios y resoluciones de manera que la población en general conozca y aplique las herramientas</t>
  </si>
  <si>
    <t>4.1.2.1  Ciudadanía apoderada de los derechos o servicios que les asisten producto de los convenios y acuerdos contraídos por la nación.</t>
  </si>
  <si>
    <t>Sub-Total Objetivo Estratégico 4</t>
  </si>
  <si>
    <t>Total Objetivos Estratégicos</t>
  </si>
  <si>
    <t xml:space="preserve">Formulación,  Monitoreo y Evaluación  de Planes, Programas y Proyectos </t>
  </si>
  <si>
    <t>Documentación y Publicaciones</t>
  </si>
  <si>
    <t>Por determinar</t>
  </si>
  <si>
    <t>Café-Agua</t>
  </si>
  <si>
    <t>Copias/insumos</t>
  </si>
  <si>
    <t>Copias/Impres.</t>
  </si>
  <si>
    <t>Encuadernaciones</t>
  </si>
  <si>
    <t>Refrigerios</t>
  </si>
  <si>
    <t xml:space="preserve">Unidad Rectora: </t>
  </si>
  <si>
    <t xml:space="preserve">Unidad Ejecutora: </t>
  </si>
  <si>
    <t>Eje Estratégico: END 2010-2030</t>
  </si>
  <si>
    <t>Eje Estratégico: PEI 2016-2020</t>
  </si>
  <si>
    <t>Fortalecimiento Institucional</t>
  </si>
  <si>
    <t>Objetivo General END 2010-2030</t>
  </si>
  <si>
    <t>Objetivo General 2.3: Igualdad de Derechos y Oportunidades.</t>
  </si>
  <si>
    <t>Objetivos Específicos PEI 2016-2030</t>
  </si>
  <si>
    <t>Fortalecer los mecanismos de gestión y aumentar la capacidad institucional para mejorar la eficacia y eficiencia de los procesos.</t>
  </si>
  <si>
    <t xml:space="preserve">Meta por Trimestre                                                                                  </t>
  </si>
  <si>
    <t>Inversión/Trimestre (RD$)</t>
  </si>
  <si>
    <t>´01</t>
  </si>
  <si>
    <t>Carpeta entregada por Dpto. Document.</t>
  </si>
  <si>
    <t>Café - agua</t>
  </si>
  <si>
    <t>Copias e Impresos</t>
  </si>
  <si>
    <t>Transporte</t>
  </si>
  <si>
    <t>Viaticos</t>
  </si>
  <si>
    <t>Documentacion impresa</t>
  </si>
  <si>
    <t>Suministrada por la Direc. Comunicac.</t>
  </si>
  <si>
    <t>Realizar reuniones con autoridades del Ministerio de la Mujer para presentar, socializar y consensuar negociaciones y establecimiento de mecanismos de articulación y trabajo conjunto con nuevos cooperantes y/o empresas.</t>
  </si>
  <si>
    <t>Copias e Impres.</t>
  </si>
  <si>
    <t>Mensajeria</t>
  </si>
  <si>
    <t>Impres/Encuad.</t>
  </si>
  <si>
    <t>No aplica</t>
  </si>
  <si>
    <t>Material Gastable</t>
  </si>
  <si>
    <t>Refrigerio</t>
  </si>
  <si>
    <t>Relanzamiento Oficial de la MCCI-CG.</t>
  </si>
  <si>
    <t>30 x 3= 90</t>
  </si>
  <si>
    <t>Elaborar convocatorias mensuales para reuniones de las Comisiones Técnicas de Trabajo, realizar contacto vía telefónica, correo electrónico y fax.</t>
  </si>
  <si>
    <t>Redactar y socializar Actas de Asamblea a lo interno del MMUJER y de la MEPYD; y socializar, dar lectura y aprobar Actas de Asamblea en la MCCI-MCG.</t>
  </si>
  <si>
    <t>Dpto. de Proyectos y Cooperación Internacional fortalecido, capacitado e integrado.</t>
  </si>
  <si>
    <t>*Certificado de Participación              *Nombramiento nuevo personal</t>
  </si>
  <si>
    <t>*Cursos realizados.       *Inclusión en Nómina y salario pagado.</t>
  </si>
  <si>
    <t>Realizar llamado a concurso para personal asistencial y técnico del Departamento de acuerdo a los términos de referencia elaborados, revisar las propuestas recibidas y seleccionar la/el candidato correspondiente.</t>
  </si>
  <si>
    <t>TDR's</t>
  </si>
  <si>
    <t>Formulario Evaluación/Selec.</t>
  </si>
  <si>
    <t>Contratar Técnica(o) para el Dpto. de P. y CI.</t>
  </si>
  <si>
    <t>Salario Mensual</t>
  </si>
  <si>
    <t>Capacitar al personal del departamento en las competencias necesarias para  fortalecer su desarrollo y eficientizar su desempeño, con cursos nacionales e internacionales.  (Nota: Inscripción estimada en US$600.00, si es con beca parcial el costo unitario variará).</t>
  </si>
  <si>
    <t>Inscripción cursos</t>
  </si>
  <si>
    <t>Transporte/Boleto aéreo</t>
  </si>
  <si>
    <t>Viáticos locales o internacionales</t>
  </si>
  <si>
    <t>Participación en experiencias e intercambios regionales.</t>
  </si>
  <si>
    <t>Inscripción</t>
  </si>
  <si>
    <t>Viáticos internac.</t>
  </si>
  <si>
    <t>Boleto aéreo</t>
  </si>
  <si>
    <t>Ordenamiento Territorial: Realizar reuniones internas en MMUJER para programación y seguimiento a la transversalidad de género en el Plan Nacional de Ordenamiento Territorial. Participar en reuniones del G-12 y acciones relativas al PNOT, al Plan Regional y al Municipal.</t>
  </si>
  <si>
    <t>Agenda Nacional de Discapacidad: Participar en reuniones de seguimiento a la elaboración e implementación de la ANPD, la transversalidad de género en dicha agenda y trabajo conjunto.</t>
  </si>
  <si>
    <t>*1: 10 Proyectos de 20 páginas aprox. c/u = 200 copias x 4 Juegos = 800 copias totales.</t>
  </si>
  <si>
    <t>*2:  1er. Trimestre: 3 Proyectos +1 Inf.Trimestral =4</t>
  </si>
  <si>
    <t xml:space="preserve">      2do. Trimestre: 3 P+2 Pnuevos= 5 + 1Inf. Trim.= 6</t>
  </si>
  <si>
    <t xml:space="preserve">      3er. Trimestre: 5 P + 2 Pnuevos= 7 + Inf. Trim. = 8</t>
  </si>
  <si>
    <t xml:space="preserve">      4to. Trimestre: 7 Proyectos + Inf. Trim. + I Inf. Final= 9 Total 27 Informes.</t>
  </si>
  <si>
    <t>Actividades Centrales</t>
  </si>
  <si>
    <t>MINISTERIO DE LA MUJER</t>
  </si>
  <si>
    <t>Segundo Eje Estratégico: Una Sociedad con Igualdad de Derechos y Oportunidades.</t>
  </si>
  <si>
    <t>Carpeta de Proyectos actualizada y Proyectos aprobados e implementados.</t>
  </si>
  <si>
    <t>1) Carpeta de Proyectos elaborada y actualizada, contentiva de proyectos con financiamiento y en implementación; y propuestas de proyectos pendiente de financiamiento. 2)Formulación y seguimiento a proyectos con de la Cooperación no reembolsable, donación de recursos, asistencia técnica y cooperación oficial privada, nacional e internacional; y en los casos que aplique, coordinación de los mismos; priorizados y alineados a la END 2030, Plan Nacional de Igualdad y Equidad de Género 2007-2017 (PLANEG II) y al Plan Estratégico Institucional 2016-2020.</t>
  </si>
  <si>
    <t>Realizar reuniones con los Viceministerios, Direcciones y Departamentos para determinar y priorizar necesidades para elaboración de propuestas de proyectos. (4 Reuniones: 1 en cada trimestre, para 12 personas cada reunión =  48).</t>
  </si>
  <si>
    <t>Publicar Carpeta de Proyectos en el Portal WEB del Ministerio de la Mujer y actualizarla periódicamente, preferiblemente trimestralmente.</t>
  </si>
  <si>
    <t>Elaborar propuestas de proyectos de acuerdo a prioridades establecidas y necesidades determinadas, alineados a la END-PLANEG y PE. (Un estimado de 10 propuestas para aprobación de unos 7 proyectos en el año: 10 docs.de proyectos X 4 juegos = 40).*1</t>
  </si>
  <si>
    <t>Tramitar solicitudes a la Dirección General de Inversión Pública para la asignación de los Códigos SNIP a nuevos proyectos.</t>
  </si>
  <si>
    <t>Realizar Visitas de acercamiento, conocimiento e intercambio con nuevas agencias y organismos de la Cooperación Internacional, empresas privadas y otras organizaciones nacionales e internacionales para negociación de nuevas fuentes de financiamiento a proyectos y visitas de coordinación y seguimiento a socios existentes de la Coop. Internac.</t>
  </si>
  <si>
    <t>No Aplica</t>
  </si>
  <si>
    <t>La movilización de recursos son acciones dirigidas a la gestión y negociación de recursos y fuentes de financiamiento para la ejecución de proyectos o actividades puntuales priorizadas por el MMUJER. Las Mesas de Coordinación de la Cooperación Internacional para el Desarrollo son un espacio de diálogo y coordinación, así como instrumento de alineación y armonización de la comunidad de cooperantes a los objetivos y prioridades nacionales plasmados en la Estrategia Nacional de Desarrollo cuyo mayor nivel de expresión se concretiza en el PNPSP*2.</t>
  </si>
  <si>
    <t>*3: Plan Nacional Plurianual del Sector Público (PNPSP).</t>
  </si>
  <si>
    <t>Realizar Actos de Firma de nuevos Convenios y/o Acuerdos entre nuevos Cooperantes y el Ministerio de la Mujer.</t>
  </si>
  <si>
    <t>Establecimiento de un nuevo espacio en la Mesa de Cooperantes que lidera el Banco Mundial (solo para Donantes), para el finaciamiento de la transversalidad de Genero.</t>
  </si>
  <si>
    <t>Realizar cuatro reuniones para presentación de las propuestas en carpeta de proyectos pendiente de financiamiento a la Mesa de Cooperantes que lidera el Banco Mundial.</t>
  </si>
  <si>
    <t>Recursos movilizados y Mesa de Cooperación de Género y de Donantes establecidas y activadas.</t>
  </si>
  <si>
    <t>Realizar actos de firma de Planes Anuales de Trabajo y Convenios/Acuerdos por las partes (organismo financiador y entidad ejecutora).</t>
  </si>
  <si>
    <t>Realizar reuniones de coordinación con el MEPYD para la activación y relanzamiento de la MCCI-MCG y seleccionar integrantes de la misma (sector gubernamental, cooperación internacional, organizaciones de la sociedad civil y empresas privadas).</t>
  </si>
  <si>
    <t>Realizar reunión para seleccionar las/os miembros/as de la Secretaría Técnica como órgano colegiado que servirá al Comité de Dirección y se encargará de operativizar y dar seguimiento a los acuerdos y compromisos derivados del accionar de la MCCI-MCG*4.</t>
  </si>
  <si>
    <t>1 reunión 30 pers.</t>
  </si>
  <si>
    <t>Elaborar convocatorias y realizar reuniones bimensuales de la MCCI-MCG. Realizar contacto vía telefónica, correo electrónico y fax.</t>
  </si>
  <si>
    <t>Realizar visitas en terreno o campo (3 participantes por visita, incluye chofer), para intercambiar con las autoridades locales y actoras/es involucradas la factibilidad de los proyectos en las localidades seleccionadas (al interior: Mao, Montecristi y otras localidades. 3 Pers x 6 local.= 18)</t>
  </si>
  <si>
    <t>Realizar reuniones internas del MMujer con las unidades ejecutoras de los proyectos (direcciones y departamentos) para presentación y revisión de proyectos para su validación (12 reuniones de 7 personas cada una: 84).</t>
  </si>
  <si>
    <t>Viáticos al interior: Viajes primer trimestre y 2 en el segundo trimestre.</t>
  </si>
  <si>
    <t>Realizar reuniones mensuales con las unidades ejecutoras de los proyectos para seguimiento y monitoreo a la implementación de los mismos. 4 Reun.x7 Persx12 meses=336</t>
  </si>
  <si>
    <t>Copias a docs.</t>
  </si>
  <si>
    <t>Realizar visitas de seguimiento y monitoreo a las localidades con proyectos en ejecución, en coordinación con las UE de los proyectos. (3 Personas x 6 localidades en 2 Trimestre=18).</t>
  </si>
  <si>
    <t>Elaboración de Matrices de Seguimiento y Monitoreo a proyectos.</t>
  </si>
  <si>
    <t>Elaborar Informes Técnicos de Avance e Informes Técnicos Finales de proyectos.*2</t>
  </si>
  <si>
    <t>Copias Impresas</t>
  </si>
  <si>
    <t>Mensajería</t>
  </si>
  <si>
    <t>Nota: Para proyectos Meta Total 7, porque los proyectos vigentes terminan en el año 2017.</t>
  </si>
  <si>
    <t>TOTAL GENERAL</t>
  </si>
  <si>
    <t xml:space="preserve">(Encuesta Nacional del Uso del Tiempo; Fortalecimiento de las Casas de Acogida; Sellos de Igualdad de Género; Fortalecimiento Centro de SSySR de Adolescentes; Creación de tres nuevos centros de Salud Integral de Adolescentes; Fortalecimiento Unidad de Gestión de Riesgo; Autonomía Económica, Emprendedurismo e Inclusión Financiera; Implementación del Plan Nacional Integral de Capacitación a la VCM, VIF y DS entre otros.) </t>
  </si>
  <si>
    <t xml:space="preserve"> 0 1</t>
  </si>
  <si>
    <t>0 1</t>
  </si>
  <si>
    <t>0 2</t>
  </si>
  <si>
    <t>0 6</t>
  </si>
  <si>
    <r>
      <t xml:space="preserve">Gestionar y programar reuniones de lobby y advocacy para el establecimiento de nuevas alianzas, conocimiento de sus ejes estratégicos y negociación de firmas de Convenios y/o Acuerdos para trabajos conjuntos. </t>
    </r>
    <r>
      <rPr>
        <b/>
        <sz val="12"/>
        <rFont val="Calibri"/>
        <family val="2"/>
        <scheme val="minor"/>
      </rPr>
      <t>*Ver arriba actividad descrita y presupuestada.</t>
    </r>
  </si>
  <si>
    <t>POA-2017</t>
  </si>
  <si>
    <t>Para Carpeta de Proyectos:   Documento                    Para Proyectos:        Documento</t>
  </si>
  <si>
    <t>Para Carpeta de Proyectos:                       Carpeta elaborada y colgada en la web. Para Proyectos: Proyectos firmados e informes elaborados</t>
  </si>
  <si>
    <t>Para Carpeta de Proyectos:  1                      Para Proyectos    3</t>
  </si>
  <si>
    <t>Actividades y sus Atributos</t>
  </si>
  <si>
    <t>Para Rec. Moviliz.:                                       Documento digital y copia dura                     Para MCCI-MCG:</t>
  </si>
  <si>
    <t>Para Rec. Moviliz.:  Transferencia bancaria y/o desembolso en CK.     Para MCCI-MCG:</t>
  </si>
  <si>
    <t>Moviliz.Rec.:      Año 2016              MCCi-MCG: 0</t>
  </si>
  <si>
    <t>Descripción del Producto</t>
  </si>
  <si>
    <t>SUB TOTAL</t>
  </si>
  <si>
    <t>ADMINISTRACION PUBLICA EFICIENTE, TRANSPARENTE  Y ORIENTADA A RESULTADOS</t>
  </si>
  <si>
    <t>DESARROLLO INSTITUCIONAL</t>
  </si>
  <si>
    <t>POA 2017</t>
  </si>
  <si>
    <t xml:space="preserve">DIRECCIÓN DE PLANIFICACÓN Y  DESARROLLO </t>
  </si>
  <si>
    <t>Producto</t>
  </si>
  <si>
    <t>Descripción de Producto</t>
  </si>
  <si>
    <t xml:space="preserve">Unidad de Medida </t>
  </si>
  <si>
    <t xml:space="preserve">Medio de Verificación </t>
  </si>
  <si>
    <t xml:space="preserve">Línea Base </t>
  </si>
  <si>
    <t>Meta Total</t>
  </si>
  <si>
    <t>Meta por trimestre</t>
  </si>
  <si>
    <t>Jul-Sept</t>
  </si>
  <si>
    <t>Asesorar a las altas instancias del Ministerio en el diseño de procesos y estructuras organizativas funcionales. asi como la elaboracion de Manuales de Organizacion,  Funciones   Normas,  y  Procedimientos de las dependencias, verificando que los mismos sean debidamente actualizados y correspondan con el Reglamento Orgánico Interno del Ministerio;</t>
  </si>
  <si>
    <t xml:space="preserve">Documentos Aprobados </t>
  </si>
  <si>
    <t>Manuales,                        estructuras</t>
  </si>
  <si>
    <t>Tiempo en la revision y aprobacion MAP</t>
  </si>
  <si>
    <t>Socializacion</t>
  </si>
  <si>
    <t>Personal Capacitado</t>
  </si>
  <si>
    <t>Actividades</t>
  </si>
  <si>
    <t>Presupuesto por Actividad</t>
  </si>
  <si>
    <t>Inversion/Trimestre (RD $)</t>
  </si>
  <si>
    <t xml:space="preserve">Fuente de Financiamiento </t>
  </si>
  <si>
    <t xml:space="preserve">Est. Programática </t>
  </si>
  <si>
    <t xml:space="preserve">Indentificacion </t>
  </si>
  <si>
    <t>Costo Unitario (RD$)</t>
  </si>
  <si>
    <t>1.1. Realizar la revision, impresión y socializacion  de los Manuales de Cargos y Funciones y Procesos Administrativos 5 participantes</t>
  </si>
  <si>
    <t>Café y Agua</t>
  </si>
  <si>
    <t xml:space="preserve">Fondo General </t>
  </si>
  <si>
    <t>Papel Bond</t>
  </si>
  <si>
    <t>Impresión</t>
  </si>
  <si>
    <t>1.2. Elaborar Diagramacion  e imprimir  del Manual  de Organizacion, Normas  y Procedimientos Institucional</t>
  </si>
  <si>
    <t>Diagramación</t>
  </si>
  <si>
    <t>Impresion</t>
  </si>
  <si>
    <t xml:space="preserve">1,3 Realizar reuniones de coordinacion con el Ministerio de Administracion Publica para evaluar la Estructura Organizacional institucional y proponer las modificaciones necesarias al Reglamento Orgánico Interno. </t>
  </si>
  <si>
    <t>1.4. Realizar reuniones Socializacion de la Estructura , Sede Central, cuatro reuniones con personal de la SEDE, segmentado por Grupo Ocupacional</t>
  </si>
  <si>
    <t>Agua y Café</t>
  </si>
  <si>
    <t>0 12</t>
  </si>
  <si>
    <t>Libretas</t>
  </si>
  <si>
    <t>Lapices</t>
  </si>
  <si>
    <t xml:space="preserve">Producto y sus  Atributos </t>
  </si>
  <si>
    <t>Realización de Diagnósticos  Organizacionales implementados. para llevar a cabo los procesos de reestructuración requeridos  conformes a los enfoques  actuales de Genero y  Desarrollo.</t>
  </si>
  <si>
    <t>Elaboracion de un diagnostico del clima y la cultura organizacional   del Mmujer. Este proyecto tiene como fin implementar una nueva cultura organizacional de servicio y trabajo en equipo, para cumplir  con  el sistema de gestión por resultados, que busca incrementar la eficacia y el impacto de las políticas del Ministerio de la Mujer a través de una mayor responsabilidad e identificación del personal por los resultados de su trabajo.</t>
  </si>
  <si>
    <t>Informe</t>
  </si>
  <si>
    <t xml:space="preserve">Encuesta </t>
  </si>
  <si>
    <t>Informacion no confiable</t>
  </si>
  <si>
    <t xml:space="preserve">Actividades y sus  Atributos </t>
  </si>
  <si>
    <t xml:space="preserve">Indentificación </t>
  </si>
  <si>
    <t xml:space="preserve"> Realizar una encuesta - diagnostica del clima y la cultura organizacional   del Mmujer. Este proyecto tiene como fin implementar una nueva cultura organizacional de servicio y trabajo en equipo. La misma se impartirá en las 52 oficinas provinciales y municipales del Ministerio de la Mujer.</t>
  </si>
  <si>
    <t>ZONA NORTE</t>
  </si>
  <si>
    <t>Encargada</t>
  </si>
  <si>
    <t>Tecnica RRHH</t>
  </si>
  <si>
    <t>Chofer</t>
  </si>
  <si>
    <t>ZONA SUR</t>
  </si>
  <si>
    <t>ZONA ESTE</t>
  </si>
  <si>
    <t>Impresión Encuestas</t>
  </si>
  <si>
    <t>Imprevistos</t>
  </si>
  <si>
    <t>Resmas Papel  Bond</t>
  </si>
  <si>
    <t>cajas Boligrafos</t>
  </si>
  <si>
    <t>Meta por Trimestre</t>
  </si>
  <si>
    <t>Fortalecimiento  de la Capacitación  Personal Dirección de Planificación y Desarrollo</t>
  </si>
  <si>
    <t>Capacitar al personal de la Direccion de Planificacion y Desarrollo, en Desarrollo Institucional para mejorar su desempeño laboral profesional</t>
  </si>
  <si>
    <t>Informe de Capacitación</t>
  </si>
  <si>
    <t>Participacion de una persona en un Diplomado de Desarrollo Organizacional</t>
  </si>
  <si>
    <t>Matriculación</t>
  </si>
  <si>
    <t>Participacion de una persona en un Diplomado sobre Analisis y Documentacion de los procesos financieros</t>
  </si>
  <si>
    <t>Impartir Realizacion de un taller sobre Cortesia Telefonica a empleadas y empleados en funciones de Recepcionistas, secretarias y asistentes. 30 Participantes</t>
  </si>
  <si>
    <t>Fotocopias</t>
  </si>
  <si>
    <t>Lapiceros</t>
  </si>
  <si>
    <t>papel bond</t>
  </si>
  <si>
    <t xml:space="preserve"> Impartir Tres (3) talleres sobre Relaciones Intrerpesonales. 30 participantes cada taller               (3x30)</t>
  </si>
  <si>
    <t xml:space="preserve">Producto y sus Atributos </t>
  </si>
  <si>
    <t xml:space="preserve">informes </t>
  </si>
  <si>
    <t>Documentos</t>
  </si>
  <si>
    <t>Participacion en la capacitación para la aplicacion del CAF</t>
  </si>
  <si>
    <t>Acompañamiento en la elaboración de la carta compromiso</t>
  </si>
  <si>
    <t>Carta elaborada</t>
  </si>
  <si>
    <t>Acompañamiento en la revisión de los Manuales de Inducción, Evaluación de Desempeño y Normas de RRHH</t>
  </si>
  <si>
    <t>Documentos elaborados</t>
  </si>
  <si>
    <t>Objetivos Estrategicos : PEI 2015 2020</t>
  </si>
  <si>
    <t xml:space="preserve">Fortalecimiento de  los mecanismos e instrumentos de planificación y seguimiento de las acciones, planes y proyectos Institucionales  </t>
  </si>
  <si>
    <t xml:space="preserve">Asegurar la debida articulacion entre la planificacion estrategica y operativa,   la dotacion de recursos humanos  y materiales y la gestion financiera,  a fin de potenciar la eficiencia y eficacia de las politicas publicas en el ambito  central y local.  </t>
  </si>
  <si>
    <t xml:space="preserve"> Plan Operativo</t>
  </si>
  <si>
    <t xml:space="preserve">POA 2017 elaborado y difundido </t>
  </si>
  <si>
    <t>Realizar reuniones con las diferentes areas institucionales para la capacitacion en la formulacion de los Planes.                                                          Seis  (6) reuniones, veinte (20) participantes.</t>
  </si>
  <si>
    <t>Refrigerio (café y Agua)</t>
  </si>
  <si>
    <t>Fondo                        100</t>
  </si>
  <si>
    <t xml:space="preserve">Material de apoyo </t>
  </si>
  <si>
    <t xml:space="preserve">Realizar reuniones de seguimiento al proceso formulacion de la planificacion operativa  y presupuestario 2017, con las Direcciones, las diferentes areas institucionales de la Sede Central y las Oficinas Provinciales y Municipales,  Cuatro (4) reuniones de veinte (20 ) participantes cada una </t>
  </si>
  <si>
    <t>Realizar reunion para socializar el Plan Operativo Anual  2017 con las Direcciones, las diferentes areas institucionales de la Sede Central y las Oficinas Provinciales y Municipales,  mediante la realizacion de  reuniones con las diferentes areas institucionales. Una  (1) reunión de cincuenta (50) participantes</t>
  </si>
  <si>
    <t xml:space="preserve">Refrigerio </t>
  </si>
  <si>
    <t xml:space="preserve">Desarrollar un programa de capacitación sobre  planificación con enfoque de genero  dirigido del personal directivo y tecnico de la institucion. Un (1) Diplomado de 80 horas para 35 participantes. Contatacion de experta </t>
  </si>
  <si>
    <t>Refrigerio (35 personas)</t>
  </si>
  <si>
    <t xml:space="preserve">Servicios tecnicos de capacitacion </t>
  </si>
  <si>
    <t>Carpetas</t>
  </si>
  <si>
    <t>Papelografo</t>
  </si>
  <si>
    <t>Producto y sus Atributos</t>
  </si>
  <si>
    <t xml:space="preserve">Plan Estratégico del Ministerio de la Mujer   2015- 2020, difundido       </t>
  </si>
  <si>
    <t>Diseño, impresión y difusion del Plan Estrategico Institucional 2015 2020</t>
  </si>
  <si>
    <t>PEI</t>
  </si>
  <si>
    <t xml:space="preserve">Documento </t>
  </si>
  <si>
    <t>Publicar, difundir y socializar el  Plan Estratégico del Ministerio de la Mujer   2015- 2020</t>
  </si>
  <si>
    <t>Diseño y diagramacion</t>
  </si>
  <si>
    <t>Fondo 100</t>
  </si>
  <si>
    <t xml:space="preserve">Difusion </t>
  </si>
  <si>
    <t>Formulacion del  Plan de emergencia y contingencia institucional,</t>
  </si>
  <si>
    <t>Evaluación de las vulnerabilidades de  la Institución y forrmular el plan de emergencia  y contingencia institucional,</t>
  </si>
  <si>
    <t>Planes</t>
  </si>
  <si>
    <t>Formular y difundir   los planes de emergencia y de contingencia  institucional, participar en las reuniones de cambio climatico.</t>
  </si>
  <si>
    <t>Consultor</t>
  </si>
  <si>
    <t>Fondo                         100</t>
  </si>
  <si>
    <t>Diagramacion</t>
  </si>
  <si>
    <t xml:space="preserve">Participar en las reuniones  relativas a cambio climatico </t>
  </si>
  <si>
    <t>Desarrollar un programa de capacitacion al personal del Ministerio sobre manejo de las emergencias, mediante la realizacion de Cuatro (4) Talleres de 20 participantes</t>
  </si>
  <si>
    <t>Materia de apoyo</t>
  </si>
  <si>
    <t xml:space="preserve">Implementar metodologías adecuadas para  el diseño de mecanismos de control, Seguimiento y evaluación de las políticas, planes, programas, proyectos y actividades programadas  para la prevención, mitigación y respuestas ante desastres, a travez de  reuniones para la sensibilizacion y capacitacion del personal del Ministerio  tres (3)  talleres  20 participantes </t>
  </si>
  <si>
    <t>Material de Apoyo</t>
  </si>
  <si>
    <t>Supervision a las   Asociaciones Sin Fines de Lucro bajo la cobertura del  presupuesto del Ministerio de la Mujer.</t>
  </si>
  <si>
    <t>Seguimiento a la ejecucion de los planes programas y proyectos de las  Asociaciones Sin Fines de Lucro bajo la cobertura del  Ministerio de la Mujer.</t>
  </si>
  <si>
    <t xml:space="preserve">Informes </t>
  </si>
  <si>
    <t>Elaboracion, Revision y Puesta en circulacion del Manual de Procedimientos ASFL</t>
  </si>
  <si>
    <t>Realizar reuniones de trabajo para armonizar   los planes y programas de las ASFL con los Planes y Programas del Ministerio de la Mujer .   Seis (6) reuniones Veinte (20) participantes</t>
  </si>
  <si>
    <t>Material  de Apoyo</t>
  </si>
  <si>
    <t>Realizar visitas de supervision y segumiento a la ejecucion del Presupuesto. Dos (2)   visitas por ASFL,12 viajes al  año.</t>
  </si>
  <si>
    <t>viaticos Ctécnico)</t>
  </si>
  <si>
    <t xml:space="preserve">Viaticos (chofer) </t>
  </si>
  <si>
    <t>Combustible (galón )</t>
  </si>
  <si>
    <t xml:space="preserve">Realizar un encuentro nacional con las ASFL, Un (1) encuentro, treinta y dos (32) partcipantes </t>
  </si>
  <si>
    <t xml:space="preserve">TOTAL </t>
  </si>
  <si>
    <t xml:space="preserve">Coordinacion               de OPM </t>
  </si>
  <si>
    <t xml:space="preserve">Presupuesto Institucional </t>
  </si>
  <si>
    <t>X</t>
  </si>
  <si>
    <t xml:space="preserve">Sede Central </t>
  </si>
  <si>
    <t xml:space="preserve">bonos </t>
  </si>
  <si>
    <t xml:space="preserve">Personal gerencial, tecnico y de apoyo </t>
  </si>
  <si>
    <t xml:space="preserve">Bonos por desempeño </t>
  </si>
  <si>
    <t xml:space="preserve">Una (1) Directora, una(1) encargada, una (1) técnica </t>
  </si>
  <si>
    <t xml:space="preserve">funciones a desempeñar </t>
  </si>
  <si>
    <t xml:space="preserve">Personal  dando seguimiento al cumplimiento al fortalecimiento institucional a través de la ejecucion y desarrollo de un sistema de gestión que contribuya al logro de los objetivos institucionales </t>
  </si>
  <si>
    <t xml:space="preserve">Funciones y terminos de referencias definidos </t>
  </si>
  <si>
    <t xml:space="preserve">Personal gerencial, tecnico y   de apoyo con experiencias acumuladas para asegurar el fortalecimiento institucional a través de la ejecucion y desarrollo de un sistema de gestión que contribuya al logro de los objetivos institucionales </t>
  </si>
  <si>
    <t xml:space="preserve">Satisfacer la demanda para asegurar el fortalecimiento institucional a través de la ejecucion y desarrollo de un sistema de gestión que contribuya al logro de los objetivos institucionales </t>
  </si>
  <si>
    <t xml:space="preserve">Interno:           Depto de RRHH Dpto. Tecnología </t>
  </si>
  <si>
    <t>MMUJER</t>
  </si>
  <si>
    <t>Sede Central</t>
  </si>
  <si>
    <t>Implementar  programa computarizado con la inclusión de  empleadas/ os pertenecientes a la Carrera Administrativa .</t>
  </si>
  <si>
    <t xml:space="preserve">Establecimiento de   programa computarizado </t>
  </si>
  <si>
    <t xml:space="preserve">Existencia de un Banco de Datos </t>
  </si>
  <si>
    <t xml:space="preserve">programa computarizado del personal que pertenece a carrera Administrativa </t>
  </si>
  <si>
    <t>Implementar  programa computarizado con la inclusión de 110 empleadas/ os pertenecientes a la Carrera Administrativa .</t>
  </si>
  <si>
    <t>Interno:           Depto de RRHH</t>
  </si>
  <si>
    <t xml:space="preserve">Sede Central, Oficinas Provinciales y Municipales </t>
  </si>
  <si>
    <t>Entregar documento que avale   ingreso de  35 empleadas/os a la carrera administrativa.</t>
  </si>
  <si>
    <t>Sede              Central</t>
  </si>
  <si>
    <t xml:space="preserve">Informar a las /os  35  empleadas / os sobre la  aplicación de pruebas técnicas.                                                                                                                                                     </t>
  </si>
  <si>
    <t xml:space="preserve">Mejorada  la calidad del soporte técnico brindado </t>
  </si>
  <si>
    <t>Interno: Depto. RRHH                  Externo: ONAP</t>
  </si>
  <si>
    <t>Hacer informe y  enviarlo a  la MAP sobre  status de  los  expedientes</t>
  </si>
  <si>
    <t>Incentivar al personal celebrando fechas.</t>
  </si>
  <si>
    <t>Celebración de fechas  importantes</t>
  </si>
  <si>
    <t>Mantener  el personal motivado y tomado en  cuenta en la  celebraciones  de fechas  significativas</t>
  </si>
  <si>
    <t xml:space="preserve">3 informes </t>
  </si>
  <si>
    <t xml:space="preserve">Elaborar programa de vacaciones </t>
  </si>
  <si>
    <t>Coordinar con el área de Tecnología para  diseñar y poner a funcionar programa computarizado de vacaciones.</t>
  </si>
  <si>
    <t xml:space="preserve">Sistema computarizado de vacaciones instalado y funcionando. </t>
  </si>
  <si>
    <t xml:space="preserve">2 Informes </t>
  </si>
  <si>
    <t xml:space="preserve">elaborar y entregar documento que avale el ingreso de los empleados a la carrera administrativa </t>
  </si>
  <si>
    <t xml:space="preserve">Revisar expedientes y actualizar  los datos para fines de incorporación a la carrera administrativa del personal que califica.                                                                                                                             </t>
  </si>
  <si>
    <t>Empleadas /os  Incorporadas/os en la  Carrera Administrativa</t>
  </si>
  <si>
    <t xml:space="preserve">I                                                      reunion </t>
  </si>
  <si>
    <t xml:space="preserve">Realizar reunion de evaluacion </t>
  </si>
  <si>
    <t>Reunir comité  para evaluar y selección de personal meritorio.</t>
  </si>
  <si>
    <t>Entrega de incentivo</t>
  </si>
  <si>
    <t>Interno:Depto de RRHH y Dirección Administrativa y Financiera</t>
  </si>
  <si>
    <t xml:space="preserve">Una (1)  propuesta </t>
  </si>
  <si>
    <t xml:space="preserve">Realizar reuniones de trabajo </t>
  </si>
  <si>
    <t xml:space="preserve">Coordinar con las demas areas la para la elaboracion de la propuesta . </t>
  </si>
  <si>
    <t xml:space="preserve">Documento editado </t>
  </si>
  <si>
    <t>Propuesta elaborada .</t>
  </si>
  <si>
    <t xml:space="preserve">Elaboracion de propuesta de revision de la Ley 86-99 que crea la Secretaria de Estado de la Mujer  y del  reglamento de aplicación  </t>
  </si>
  <si>
    <t>Cuatro  (4)  reuniones con las diferentes areas, dos (2) reuniones con el MAP, dos (2)  reuniones de Socializacion</t>
  </si>
  <si>
    <t>Realizar reuniones de trabajo para la revision y actualizacion  del Manual de Descripción de Cargos y someterlo al MAP para su aprobacion.</t>
  </si>
  <si>
    <t xml:space="preserve">Coordinar  la revision y actualizacion del Manual de Descripción de Cargos,  yarticular con el MAP para su aprobacion </t>
  </si>
  <si>
    <t xml:space="preserve">Manual de Descripción de Cargos actualizado, y aprobado por el MAP </t>
  </si>
  <si>
    <t>Socialización y difusión del Manual de Descripción de Cargos actualizado.</t>
  </si>
  <si>
    <t xml:space="preserve">Seguimiento y control al Personal </t>
  </si>
  <si>
    <t>Aplicación de pruebas tecnicas .</t>
  </si>
  <si>
    <t xml:space="preserve">Dar cumplimiento al sub-sistema y reclutamiento y  selección de personal en lo  referente a  la aplicación  de las pruebas técnicas y psicométricas </t>
  </si>
  <si>
    <t xml:space="preserve">Realizar encuentro de socializacion </t>
  </si>
  <si>
    <t xml:space="preserve">Dar cumplimiento al sub-sistema , reclutamiento y  selección de personal en lo  referente a  la aplicación  de las pruebas técnicas y psicométricas </t>
  </si>
  <si>
    <t>Personal Seleccionado y Reclutado.</t>
  </si>
  <si>
    <t>Funcionamiento en el 100% del sistema del SAP.</t>
  </si>
  <si>
    <t xml:space="preserve">A la Carrera Administrativa </t>
  </si>
  <si>
    <t xml:space="preserve">Cargos incorporables actualizados </t>
  </si>
  <si>
    <t xml:space="preserve">Gestionar la incorporacion a la Carrera Administrativa  de los  empleados que califican, por concurso y/o  por  evaluacion interna </t>
  </si>
  <si>
    <t xml:space="preserve">Empleados  incorporados </t>
  </si>
  <si>
    <t xml:space="preserve">Numero de empleados incorporados  a la Carrera Administrativa </t>
  </si>
  <si>
    <t xml:space="preserve">Realizar reconocimiento al personal por antigüedad o por evaluacion del desempeño </t>
  </si>
  <si>
    <t xml:space="preserve">Empleados reconocidos </t>
  </si>
  <si>
    <t xml:space="preserve">Aplicar evaluacion </t>
  </si>
  <si>
    <t xml:space="preserve">Realizar evaluacion del desempeño al personal </t>
  </si>
  <si>
    <t>Programacion de las vacaciones, proyeccion y pago de bono por desempeño</t>
  </si>
  <si>
    <t>Numero de personas evaluadas y reconocidas .</t>
  </si>
  <si>
    <t>Selecciónar y reclutar,  aplicación de pruebas,</t>
  </si>
  <si>
    <t>Publicar en la prensa.</t>
  </si>
  <si>
    <t xml:space="preserve">Realizar concurso publico para el reclutamiento del personal </t>
  </si>
  <si>
    <t>Tramitacion de acciones de personal; obtencion de nombramientos, cambios de designacion, reajustes de sueldo y traslado de empleados.</t>
  </si>
  <si>
    <t xml:space="preserve">Numero de  concursos publicos para el reclutamiento del personal realizados </t>
  </si>
  <si>
    <t xml:space="preserve">a la Carrera Administrativa </t>
  </si>
  <si>
    <t xml:space="preserve">4                                                            Reuniones </t>
  </si>
  <si>
    <t xml:space="preserve">Realizar reuniones de  coordinacion y  articulacion </t>
  </si>
  <si>
    <t xml:space="preserve">Dar seguimiento a la  aplicación  de las  Normas sobre Profesionalizacion de la Funcion Pública. </t>
  </si>
  <si>
    <t xml:space="preserve">Normas sobre Profesionalizacion de la Funcion Pública aplicadas de forma eficiente . </t>
  </si>
  <si>
    <t>Número de reuniones de coordinación con el Ministerio de Administración Pública</t>
  </si>
  <si>
    <t xml:space="preserve">Aplicación eficiente  del  compendio de Normas sobre Profesionalizacion de la Funcion Pública.  Ley No. 247 - 12   </t>
  </si>
  <si>
    <t xml:space="preserve">Promover el fortalecimiento institucional a través de la ejecucion y desarrollo de un sistema de gestión que contribuya al logro de los objetivos institucionales y garantice la satisfacción y la productividad de su personal armonizado con el compendio de Normas sobre Profesionalizacion de la Funcion Pública. </t>
  </si>
  <si>
    <t xml:space="preserve">DEPARTAMENTO DE RECURSOS HUMANOS </t>
  </si>
  <si>
    <t>T4</t>
  </si>
  <si>
    <t>T3</t>
  </si>
  <si>
    <t>T 2</t>
  </si>
  <si>
    <t>T1</t>
  </si>
  <si>
    <t>RESPONSABLE             (12)</t>
  </si>
  <si>
    <t>FUENTE DE FINANCIAMIENTO (11)</t>
  </si>
  <si>
    <t>COSTO                      RD$                           (10)</t>
  </si>
  <si>
    <t>CRONOGRAMA (9)</t>
  </si>
  <si>
    <t>ÁREA DE EJECUCIÓN            (8)</t>
  </si>
  <si>
    <t>METAS                                              (7)</t>
  </si>
  <si>
    <t xml:space="preserve">ACCIONES                                                        (6)       </t>
  </si>
  <si>
    <t>ACTIVIDAD                                                          (5)</t>
  </si>
  <si>
    <t>PRODUCTOS                                                     (4)</t>
  </si>
  <si>
    <t>INDICADORES                                                         (3)</t>
  </si>
  <si>
    <t>RESULTADOS                                                     ESPERADOS                                                                 (2)</t>
  </si>
  <si>
    <t>OBJETIVOS                                         ESPECÍFICOS                                                                (1)</t>
  </si>
  <si>
    <t xml:space="preserve">DIRECCION SUPERIOR Y PLANIFICACION:                                                                                  Recursos Humanos.                                                                                                                                                                          </t>
  </si>
  <si>
    <t>01 00 00 0001</t>
  </si>
  <si>
    <t>Prog/subprog               /Proy/activ</t>
  </si>
  <si>
    <t>CODIGO</t>
  </si>
  <si>
    <t>0 0 0 1</t>
  </si>
  <si>
    <t>Unidad Ejecutora</t>
  </si>
  <si>
    <t>Plan Operativo 2015</t>
  </si>
  <si>
    <t xml:space="preserve">VICE MINISTERIO DE LA MUJER </t>
  </si>
  <si>
    <t>Direcc. Adm. Financ.</t>
  </si>
  <si>
    <t xml:space="preserve">0 1 </t>
  </si>
  <si>
    <t>Dependencia</t>
  </si>
  <si>
    <t>0 2 1 5</t>
  </si>
  <si>
    <t>Institución</t>
  </si>
  <si>
    <t>PROGRAMACIÓN DE ACCIONES POR ACTIVIDAD</t>
  </si>
  <si>
    <t xml:space="preserve">** Proyecto. Coordinación con la Dirección de Coordinación Intersectorial y con la Oficina Nacional de Estadística (ONE). </t>
  </si>
  <si>
    <t>* Proyecto. Coordinación con la Dirección de Coordinación Intersectorial.</t>
  </si>
  <si>
    <t>Programado en el POA</t>
  </si>
  <si>
    <t>Externa</t>
  </si>
  <si>
    <t>Diseño, impresión y publicación</t>
  </si>
  <si>
    <t>Servicios técnicos profesionales</t>
  </si>
  <si>
    <t>Contratar consultoría para la realización de la Encuesta Sobre el Uso del Tiempo.**</t>
  </si>
  <si>
    <t>Contratar consultoría para la actualización del estudio Mujer Dominicana en Cifras, que permita obtener estadísticas, indicadores y análisis actualizados.*</t>
  </si>
  <si>
    <t>Fondo General</t>
  </si>
  <si>
    <t xml:space="preserve">Impresión y encuadernación empastada </t>
  </si>
  <si>
    <t>Recopilar, sistematizar y analizar las informaciones de las diferentes áreas para la elaboración de la Memoria Institucional Anual.</t>
  </si>
  <si>
    <t>Pasaje OPM y OMM</t>
  </si>
  <si>
    <t>Folders</t>
  </si>
  <si>
    <t>Refrigerio y Almuerzo</t>
  </si>
  <si>
    <r>
      <t xml:space="preserve">Realizar talleres para capacitar o actualizar al personal de las OPM y OMM, de las Casas de Acogida, de la Línea de Emergencia, del Centro de Capacitación María Teresa Quidiello y del Departamento de Prevención a la Violencia sobre los formularios de recolección de información estadística. (Cantidad de talleres: Cuatro (4). </t>
    </r>
    <r>
      <rPr>
        <sz val="11"/>
        <rFont val="Arial"/>
        <family val="2"/>
      </rPr>
      <t>Cantidad de participantes: Noventa (90) por los 4 talleres).</t>
    </r>
  </si>
  <si>
    <t>Contratar consultoría para la implementación de un programa estadístico que mejore la recolección, depuración, procesamiento y análisis de la información estadística sobre los servicios ofrecidos por la institución y las actividades de sensibilización y capacitación, y para hacer un diagnóstico que permita  determinar las informaciones estadísticas institucionales requeridas para alimentar el sistema.</t>
  </si>
  <si>
    <t>Encuadernación</t>
  </si>
  <si>
    <t>Papel Bond (Resma)</t>
  </si>
  <si>
    <t>Recolectar, depurar, procesar y analizar la información estadística para la elaboración de informes y reportes sobre los servicios ofrecidos por la institución y sobre las actividades de capacitación y sensibilización.</t>
  </si>
  <si>
    <t>Recopilar, sistematizar y analizar las informaciones de las diferentes áreas para la elaboración de informes trimestrales de seguimiento.</t>
  </si>
  <si>
    <t>Realizar informes de seguimiento de los manuales de políticas y procedimientos institucionales.</t>
  </si>
  <si>
    <t>Publicar y socializar la Carta de Compromiso.</t>
  </si>
  <si>
    <t>Realizar reuniones con el equipo de trabajo y el equipo técnico del Ministerio de Administración Pública, para elaborar la Carta Compromiso. Cantidad de reuniones: Tres (3). Cantidad de participantes: Quince (15) c/u).</t>
  </si>
  <si>
    <t>Realizar una charla con el apoyo del Ministerio de Administración Pública, para sensibilizar al personal de la institución sobre la Carta Compromiso (Cantidad de charlas: Una (1). Cantidad de participantes: Cincuenta (50)).</t>
  </si>
  <si>
    <t>Realizar una reunión para socializar el informe de la autoevaluación CAF aprobado y el plan de mejora (Cantidad de reuniones: Una (1). Cantidad de participantes: Cincuenta (50)).</t>
  </si>
  <si>
    <t>Elaborar un plan de mejora basado en el informe de la autoevaluación CAF aprobado.</t>
  </si>
  <si>
    <t>Elaborar informe con los resultados de la autoevaluación CAF.</t>
  </si>
  <si>
    <t>Realizar taller para la realización de la autoevaluación CAF. (Cantidad de talleres: Uno (1). Cantidad de días: Dos (2). Cantidad de participantes: Veinte (20)).</t>
  </si>
  <si>
    <t>Realizar taller de capacitación del equipo que realizará la autoevaluación CAF. (Cantidad de talleres: Uno (1). Cantidad de días: Dos (2). Cantidad de participantes: Veinte (20)).</t>
  </si>
  <si>
    <t>Realizar una reunión de conformación del Comité de Calidad (Cantidad de reuniones: Una (1). Cantidad de participantes: Quince (15)).</t>
  </si>
  <si>
    <t>Seguimiento al Programa de Mejoramiento de la Gestión  de la Calidad  de manera articulada  con el Ministerio de Administración Pública.</t>
  </si>
  <si>
    <t xml:space="preserve">Fortalecimiento institucional a través de la implantación de las herramientas de planificación, seguimiento y control aprobadas. </t>
  </si>
  <si>
    <t xml:space="preserve">Unidad de Medida            </t>
  </si>
  <si>
    <t xml:space="preserve">Gestión de la Calidad </t>
  </si>
  <si>
    <t xml:space="preserve">Planificación y Desarrollo </t>
  </si>
  <si>
    <t xml:space="preserve">Dirección Superior y Planificación </t>
  </si>
  <si>
    <t>Objetivos Estratégicos : PEI 2016  2020</t>
  </si>
  <si>
    <t>UNA SOCIEDAD CON IGUALDAD DE DERECHOS Y OPORTUNIDADES</t>
  </si>
  <si>
    <t>Unidad Rectora:</t>
  </si>
  <si>
    <t xml:space="preserve">Programado en el POA 2017                  </t>
  </si>
  <si>
    <t xml:space="preserve">Servicios Tecnicos Profesionales </t>
  </si>
  <si>
    <t>Elaborar propuesta del manual de política y procedimiento</t>
  </si>
  <si>
    <t>Elaborar Propuesta para crear mecanismos que permitan documentar los cambios legales</t>
  </si>
  <si>
    <t>Contratar consultoria para  elaborar propuesta  del reglamento de aplicación de la Ley 86-99</t>
  </si>
  <si>
    <t xml:space="preserve">Contratar consultoria para  elaborar propuesta sobre revisión y actualización del Código de Etica 
</t>
  </si>
  <si>
    <t xml:space="preserve">Servicios Juridicos 
</t>
  </si>
  <si>
    <t xml:space="preserve">
Acta de Medalla al Mérito
</t>
  </si>
  <si>
    <t xml:space="preserve">Notarizar documentos del Comité de Compras: Actas y Resoluciones,  </t>
  </si>
  <si>
    <t>Combustible (galon)</t>
  </si>
  <si>
    <t>Chofer (Viaticos)</t>
  </si>
  <si>
    <t>Directora (Viaticos)</t>
  </si>
  <si>
    <t xml:space="preserve">
Realizar investigación casos Laborales</t>
  </si>
  <si>
    <t>Prsupuesto Nacional</t>
  </si>
  <si>
    <t xml:space="preserve"> Tramitar de Rescisión de Contratos de Alquiler</t>
  </si>
  <si>
    <t xml:space="preserve">Elaborar  y notarizar de  documentos; Contratos laborales, Contratos de alquiler, Contratos de Servicios,
Acuerdos y Convenios
</t>
  </si>
  <si>
    <t>Documentos notarizados</t>
  </si>
  <si>
    <t>Documentos legales</t>
  </si>
  <si>
    <t>Brindar asesoria en materia legal a la máxima autoridad del Ministerio de la Mujer.</t>
  </si>
  <si>
    <t xml:space="preserve">Asesoria legal al Ministerio </t>
  </si>
  <si>
    <t>Dirección Juridica</t>
  </si>
  <si>
    <t>Objetivos Estrategicos : PEI 2017  2020</t>
  </si>
  <si>
    <t>Eje Estratégico: PEI 2017  2020</t>
  </si>
  <si>
    <t>Combustible</t>
  </si>
  <si>
    <t>Vehiculo</t>
  </si>
  <si>
    <t>1.14 Adquirir vehiculo para Tecnologia, viaticos y combustibles para ofrecer soporte tecnico a las OPM / OMM, Casas de Acogida y Centros del Ministerio</t>
  </si>
  <si>
    <t>Computadoras</t>
  </si>
  <si>
    <t>1.13 Disponer de equipos para mejor funcionamiento oficinas Sede y OPM / OMM</t>
  </si>
  <si>
    <t>Lectores de Huellas usb</t>
  </si>
  <si>
    <t>1.12  Disponer equipos y software de lectores de huellas dactiles para toda la Sede y USB para OPM / OMM</t>
  </si>
  <si>
    <t>1,10 Remozamiento  espacios de  Tecnologia y cierre Data Center</t>
  </si>
  <si>
    <t>KVM TK - 804R y cables - Trendnet 10Ft Usb-Vga Kvm</t>
  </si>
  <si>
    <t>Tester- Aire comprimido</t>
  </si>
  <si>
    <t xml:space="preserve">Aspiradora </t>
  </si>
  <si>
    <t>Herramientas</t>
  </si>
  <si>
    <t>Generadores de Tonos</t>
  </si>
  <si>
    <t>Etiquetador de cables</t>
  </si>
  <si>
    <t xml:space="preserve">1.9 Dotar de las herramientas necesarias y mantener en funcionamiento las oficinas del Ministerio </t>
  </si>
  <si>
    <t>Fibra de respaldo internet</t>
  </si>
  <si>
    <t>1.8 Instalar fibra optica de respaldo de internet ante situaciónes de crisis o desastre</t>
  </si>
  <si>
    <t xml:space="preserve">Instalacion de Equipos </t>
  </si>
  <si>
    <t>1.7 Inversores opm y omm,Instalacion UPS y Baterias para OPM y OMM</t>
  </si>
  <si>
    <t>1.6 Inversor dedicado Central Instalacion UPS y Baterias para Central telefonica ministerio y Gomez</t>
  </si>
  <si>
    <t xml:space="preserve">UPS Equipo informatico </t>
  </si>
  <si>
    <t>1.4 Repar UPS Central oficina México y Redistribucion de cableado electrico a toma corrientes  CDE.</t>
  </si>
  <si>
    <t>Programa Elearning.</t>
  </si>
  <si>
    <t>1.3 Instalar proyecto de Elerning para capacitación en linea articulada con la Dirección de Educación y el Departamento de Salud Sexual y Reproductiva</t>
  </si>
  <si>
    <t>Software y scanner</t>
  </si>
  <si>
    <t>1.2 Instalar Software de Digitalización y  Scanner de alto rendimiento para documentos del Ministerio</t>
  </si>
  <si>
    <r>
      <rPr>
        <sz val="10"/>
        <color indexed="8"/>
        <rFont val="Calibri"/>
        <family val="2"/>
      </rPr>
      <t>Matriculas Capacitacion</t>
    </r>
    <r>
      <rPr>
        <sz val="11"/>
        <color theme="1"/>
        <rFont val="Calibri"/>
        <family val="2"/>
        <scheme val="minor"/>
      </rPr>
      <t xml:space="preserve"> </t>
    </r>
  </si>
  <si>
    <t>1.1 Capacitar  tecnicos  en las diferentes areas en las cuales se desarrollan dentro del Ministerio</t>
  </si>
  <si>
    <t>Inversión/Trimestre (RD $)</t>
  </si>
  <si>
    <t>Daños en equipos electricos por el corte repentino de electricidad.</t>
  </si>
  <si>
    <t>Equipos instalados, Sede Central, Opm y Omm</t>
  </si>
  <si>
    <t>Informes de ejecucion y seguimiento.</t>
  </si>
  <si>
    <t>Areas tecnologicas del Ministerio de la Mujer fortalecidas a traves del adiestramiento del personal tecnico del area, de las compras e instalacion de equipos, programas y la dotacion de las herramientas necesarias para mantener en funcionamiento las oficinas.</t>
  </si>
  <si>
    <t xml:space="preserve">Fortalecimiento de la Plataforma tecnologica institucional                                                  </t>
  </si>
  <si>
    <t>Dirección Tecnología de la Información y la Comunicación</t>
  </si>
  <si>
    <t>POA2017</t>
  </si>
  <si>
    <t>Presupuesto Nacional</t>
  </si>
  <si>
    <t>Persona con las capacidades didácticas para ocupar la posicion de asistente del Area de Asuntos Internacionales</t>
  </si>
  <si>
    <t>1,2  Contratación de un/a Asistente del Area de Asuntos Internacionales.</t>
  </si>
  <si>
    <t>Persona con las capacidades didácticas para ocupar la posición de Encargado del Area de Asuntos Internacionales</t>
  </si>
  <si>
    <t>1,1  Contratación de dos Encargados (as) del Area de Asuntos Internacionales.</t>
  </si>
  <si>
    <t xml:space="preserve">Nómina </t>
  </si>
  <si>
    <t>Personal existente</t>
  </si>
  <si>
    <t xml:space="preserve">Fortalecimiento del área de Asuntos Internacionales para garantizar la  eficiencia y eficacia en el desempeño. </t>
  </si>
  <si>
    <t>Fortalecimiento en el Area de Relaciones Internacionales.</t>
  </si>
  <si>
    <t xml:space="preserve">Alojamiento y viáticos para 3 personas </t>
  </si>
  <si>
    <r>
      <t xml:space="preserve">Boletos aéreos para </t>
    </r>
    <r>
      <rPr>
        <sz val="12"/>
        <color rgb="FFFF0000"/>
        <rFont val="Times New Roman"/>
        <family val="1"/>
      </rPr>
      <t>3</t>
    </r>
    <r>
      <rPr>
        <sz val="12"/>
        <rFont val="Times New Roman"/>
        <family val="1"/>
      </rPr>
      <t xml:space="preserve"> personas </t>
    </r>
  </si>
  <si>
    <t>1,4 Coordinar la asistencia técnica para acompañar y capacitar al personal técnico del MMujer en Planificación Estratégica con enfoque de género y derechos  con el auspicio de la CEPAL.</t>
  </si>
  <si>
    <t>Material impreso publicaciones</t>
  </si>
  <si>
    <t>Material imagen de la reunión</t>
  </si>
  <si>
    <t>Bajante, equipos de comunicaciones</t>
  </si>
  <si>
    <t xml:space="preserve">Boletos aéreos para personas </t>
  </si>
  <si>
    <r>
      <t xml:space="preserve">Salones + refrigerios para </t>
    </r>
    <r>
      <rPr>
        <u/>
        <sz val="12"/>
        <rFont val="Times New Roman"/>
        <family val="1"/>
      </rPr>
      <t>dos</t>
    </r>
    <r>
      <rPr>
        <sz val="12"/>
        <rFont val="Times New Roman"/>
        <family val="1"/>
      </rPr>
      <t xml:space="preserve"> días </t>
    </r>
    <r>
      <rPr>
        <sz val="12"/>
        <color theme="5" tint="-0.499984740745262"/>
        <rFont val="Times New Roman"/>
        <family val="1"/>
      </rPr>
      <t>Hotel Crown Plaza</t>
    </r>
  </si>
  <si>
    <t>1,3 Realizar un Seminario Internacional sobre la Promoción de una Cultura de Paz.</t>
  </si>
  <si>
    <t xml:space="preserve">Boletos aéreos para 3 personas </t>
  </si>
  <si>
    <r>
      <t xml:space="preserve">Salones + refrigerios para </t>
    </r>
    <r>
      <rPr>
        <u/>
        <sz val="12"/>
        <rFont val="Times New Roman"/>
        <family val="1"/>
      </rPr>
      <t xml:space="preserve">dos </t>
    </r>
    <r>
      <rPr>
        <sz val="12"/>
        <rFont val="Times New Roman"/>
        <family val="1"/>
      </rPr>
      <t xml:space="preserve">días </t>
    </r>
    <r>
      <rPr>
        <sz val="12"/>
        <color theme="5" tint="-0.499984740745262"/>
        <rFont val="Times New Roman"/>
        <family val="1"/>
      </rPr>
      <t>Hotel Crown Plaza</t>
    </r>
  </si>
  <si>
    <t>1,2  Realizar actividad (Taller) para dar a conocer la Estrategia de Montevideo con Integración de Instituciones Gubernamentales y la Sociedad Civil.</t>
  </si>
  <si>
    <t xml:space="preserve">Viáticos </t>
  </si>
  <si>
    <t xml:space="preserve">Pasajes </t>
  </si>
  <si>
    <t>1,1  Participación del personal del MMujer en  cursos, talleres y seminarios que ofrecen los organismos internacionales.</t>
  </si>
  <si>
    <t xml:space="preserve">Listado de participación, documentos </t>
  </si>
  <si>
    <t>Personas capacitadas</t>
  </si>
  <si>
    <t>Capacitación y formación  en materia de Género y Derechos de la Mujer, en  el país y en el exterior  del personal técnico, a nivel gerencial y medio,  del MMujer.</t>
  </si>
  <si>
    <t>Ciudadanía apoderada de los derechos o servicios que les asisten producto de los convenios y acuerdos contraídos por la nación.</t>
  </si>
  <si>
    <t>Viáticos (Acompañates)</t>
  </si>
  <si>
    <t>Viáticos (Ministra)</t>
  </si>
  <si>
    <t>Pasajes (Ministra)</t>
  </si>
  <si>
    <r>
      <t xml:space="preserve">1,5 Participar en las reuniones convocadas por la Presidencia Protempore del COMMCA dando seguimiento a la implementación de los acuerdos del consejo de Ministras. </t>
    </r>
    <r>
      <rPr>
        <sz val="12"/>
        <rFont val="Times New Roman"/>
        <family val="1"/>
      </rPr>
      <t>Participación Ministra y dos (2) acompañantes.</t>
    </r>
  </si>
  <si>
    <t>Pasajes (acompañantes)</t>
  </si>
  <si>
    <r>
      <rPr>
        <sz val="12"/>
        <color theme="5" tint="-0.249977111117893"/>
        <rFont val="Times New Roman"/>
        <family val="1"/>
      </rPr>
      <t>1,4</t>
    </r>
    <r>
      <rPr>
        <sz val="12"/>
        <color theme="1"/>
        <rFont val="Times New Roman"/>
        <family val="1"/>
      </rPr>
      <t xml:space="preserve">  Participar en</t>
    </r>
    <r>
      <rPr>
        <u/>
        <sz val="12"/>
        <color theme="1"/>
        <rFont val="Times New Roman"/>
        <family val="1"/>
      </rPr>
      <t xml:space="preserve"> las</t>
    </r>
    <r>
      <rPr>
        <sz val="12"/>
        <color theme="1"/>
        <rFont val="Times New Roman"/>
        <family val="1"/>
      </rPr>
      <t xml:space="preserve"> reuniones de las Mesas para el grupo de Adelanto de la Mujer de la CELAC y en las reuniones de los grupos de la CELAC que tienen agenda coordinada con ésta. Participación de la Ministra y dos (2) acompañantes.</t>
    </r>
  </si>
  <si>
    <r>
      <rPr>
        <sz val="12"/>
        <color theme="5" tint="-0.249977111117893"/>
        <rFont val="Times New Roman"/>
        <family val="1"/>
      </rPr>
      <t>1,3</t>
    </r>
    <r>
      <rPr>
        <sz val="12"/>
        <color theme="1"/>
        <rFont val="Times New Roman"/>
        <family val="1"/>
      </rPr>
      <t xml:space="preserve">  Participar en</t>
    </r>
    <r>
      <rPr>
        <u/>
        <sz val="12"/>
        <color theme="1"/>
        <rFont val="Times New Roman"/>
        <family val="1"/>
      </rPr>
      <t xml:space="preserve"> la</t>
    </r>
    <r>
      <rPr>
        <sz val="12"/>
        <color theme="1"/>
        <rFont val="Times New Roman"/>
        <family val="1"/>
      </rPr>
      <t xml:space="preserve"> reunion de seguimiento a la Implementacion de los Objetivos de Desarrorro Sostenible, ODS, de la ONU. Participación de la Ministra y dos (2) acompañantes.</t>
    </r>
  </si>
  <si>
    <r>
      <rPr>
        <sz val="12"/>
        <color theme="5" tint="-0.249977111117893"/>
        <rFont val="Times New Roman"/>
        <family val="1"/>
      </rPr>
      <t>1,2</t>
    </r>
    <r>
      <rPr>
        <sz val="12"/>
        <color theme="1"/>
        <rFont val="Times New Roman"/>
        <family val="1"/>
      </rPr>
      <t xml:space="preserve">  Participar en </t>
    </r>
    <r>
      <rPr>
        <u/>
        <sz val="12"/>
        <color theme="1"/>
        <rFont val="Times New Roman"/>
        <family val="1"/>
      </rPr>
      <t>las</t>
    </r>
    <r>
      <rPr>
        <sz val="12"/>
        <color theme="1"/>
        <rFont val="Times New Roman"/>
        <family val="1"/>
      </rPr>
      <t xml:space="preserve"> reuniones de la Mesa Directiva de la Conferencia sobre la Mujer de América Latina y el Caribe. Participación de la Ministra y dos (2) acompañantes</t>
    </r>
  </si>
  <si>
    <t>Documentos, acuerdos, Convenios, Acta de Reunion</t>
  </si>
  <si>
    <t>Informes</t>
  </si>
  <si>
    <t>Participación  en los espacios y mecanismos de debates  internacionales dirigido a lograr la igualdad  y equidad de género.</t>
  </si>
  <si>
    <t>Posicionamiento Internacional del pais del MMujer ante los Organismos Internacionales y la Comunidad Internacional. Cooperacion Internacional.</t>
  </si>
  <si>
    <t>Material impreso</t>
  </si>
  <si>
    <t xml:space="preserve">Refrigerios </t>
  </si>
  <si>
    <r>
      <rPr>
        <sz val="12"/>
        <color theme="5" tint="-0.249977111117893"/>
        <rFont val="Times New Roman"/>
        <family val="1"/>
      </rPr>
      <t>1,12</t>
    </r>
    <r>
      <rPr>
        <sz val="12"/>
        <color theme="1"/>
        <rFont val="Times New Roman"/>
        <family val="1"/>
      </rPr>
      <t xml:space="preserve"> Coordinar la elaboración  de los informes solicitados por los diferentes mecanismos de seguimiento de los Convenios y Acuerdos mediante el MIREX, de los diferentes temas de Derechos Humanos de las Mujeres y Niñas, realizando reuniones de articulación con las diferentes áreas internas y externas al Ministerio, para recopilar, sistematizar y analizar las informaciones relacionadas al tema agendado  y elaborar el Informe País. Cinco (5) reuniones de diez (10) participantes</t>
    </r>
  </si>
  <si>
    <r>
      <rPr>
        <sz val="12"/>
        <color theme="5" tint="-0.249977111117893"/>
        <rFont val="Times New Roman"/>
        <family val="1"/>
      </rPr>
      <t>1,1</t>
    </r>
    <r>
      <rPr>
        <sz val="12"/>
        <color theme="1"/>
        <rFont val="Times New Roman"/>
        <family val="1"/>
      </rPr>
      <t xml:space="preserve">  Coordinar el desarrollo de las actividades necesarias para la implementación de la Estrategia  de Montevideo  en el marco de la Conferencia Regional para América Latina y  el Caribe CEPAL y la Agenda 2030, desarrollando actividades a partir de reuniones. </t>
    </r>
    <r>
      <rPr>
        <sz val="12"/>
        <color theme="5" tint="-0.249977111117893"/>
        <rFont val="Times New Roman"/>
        <family val="1"/>
      </rPr>
      <t>Cinco (5) reuniones de diez (10) participantes</t>
    </r>
  </si>
  <si>
    <r>
      <t xml:space="preserve">1,9 Coordinar y elaborar el informe de seguimiento a la implementación de los Objetivos de Desarrorro Sostenible (ODS), estableciendo el nivel de implementación de la Agenda 2030 en el país, articulando con las diferentes áreas internas y externas al Ministerio, para recopilar, sistematizar y analizar las informaciones relacionadas al tema agendado. Cuatro </t>
    </r>
    <r>
      <rPr>
        <sz val="12"/>
        <color theme="5" tint="-0.249977111117893"/>
        <rFont val="Times New Roman"/>
        <family val="1"/>
      </rPr>
      <t>(4) reuniones  de  diez (10) participantes.</t>
    </r>
  </si>
  <si>
    <t>1,8 Participar en la reunión para la presentación del VIII Informe del País para la CEDAW en Ginebra, Suiza. Participación de la Ministra y tres (3) acompañantes</t>
  </si>
  <si>
    <r>
      <t xml:space="preserve">Salón + refrigerios para </t>
    </r>
    <r>
      <rPr>
        <u/>
        <sz val="12"/>
        <rFont val="Times New Roman"/>
        <family val="1"/>
      </rPr>
      <t xml:space="preserve">un día </t>
    </r>
  </si>
  <si>
    <r>
      <t>1,7 Coordinar la elaboración de tres</t>
    </r>
    <r>
      <rPr>
        <sz val="12"/>
        <color theme="5" tint="-0.499984740745262"/>
        <rFont val="Times New Roman"/>
        <family val="1"/>
      </rPr>
      <t xml:space="preserve"> </t>
    </r>
    <r>
      <rPr>
        <sz val="12"/>
        <color theme="5" tint="-0.249977111117893"/>
        <rFont val="Times New Roman"/>
        <family val="1"/>
      </rPr>
      <t>(3)</t>
    </r>
    <r>
      <rPr>
        <sz val="12"/>
        <color theme="1"/>
        <rFont val="Times New Roman"/>
        <family val="1"/>
      </rPr>
      <t xml:space="preserve"> Talleres para la redacción del  VIII Informe del País para la CEDAW, articulando con las diferentes áreas internas y externas al Ministerio, para recopilar, sistematizar y analizar las informaciones relacionadas a la elaboración del Informe País. </t>
    </r>
    <r>
      <rPr>
        <sz val="12"/>
        <color theme="5" tint="-0.249977111117893"/>
        <rFont val="Times New Roman"/>
        <family val="1"/>
      </rPr>
      <t>Cien (100) participantes.</t>
    </r>
  </si>
  <si>
    <t>Materal impreso</t>
  </si>
  <si>
    <r>
      <t xml:space="preserve">1,6  Coordinar la elaboración del VIII Informe del país para la CEDAW, articulando con las diferentes áreas internas y externas al Ministerio, para recopilar, sistematizar y analizar las informaciones y elaborar el Informe País. </t>
    </r>
    <r>
      <rPr>
        <sz val="12"/>
        <color theme="5" tint="-0.249977111117893"/>
        <rFont val="Times New Roman"/>
        <family val="1"/>
      </rPr>
      <t>Cinco (5) reuniones de diez (15) participantes.</t>
    </r>
  </si>
  <si>
    <r>
      <t xml:space="preserve">1,5  Coordinar la elaboración del Informe  de seguimiento a la implementación de la Política Regional de Igualdad y Equidad de Género (PRIEG) del país, articulando con las diferentes áreas internas y externas al Ministerio, para recopilar, sistematizar y analizar las informaciones relacionadas al tema agendado, elaborar el Informe País. </t>
    </r>
    <r>
      <rPr>
        <sz val="12"/>
        <color theme="5" tint="-0.249977111117893"/>
        <rFont val="Times New Roman"/>
        <family val="1"/>
      </rPr>
      <t>Dos (2) reuniones de  diez (10) participantes</t>
    </r>
  </si>
  <si>
    <t>1,4 Participar en la reunión de seguimiento a la implementación de la Convención Belem do Pará y en la reunión de la Comisión Interamericana de Mujeres. Participación de la Ministra y dos (2) acompañantes.</t>
  </si>
  <si>
    <t>1,3 Coordinar la elaboración  el Informe del País sobre los avances y desafíos sobre la implementación de la Convención Belem Do Pará para el País, articulando con las diferentes áreas internas y externas al Ministerio, para recopilar, sistematizar y analizar las informaciones relacionadas al tema agendado, elaborar el Informe País. Cinco (5) reuniones de  diez (10) participantes</t>
  </si>
  <si>
    <t>1,2 Participar en la 61 Sesión de la Comisión de la Condición Jurídica de la Mujer (CSW), a llevarse a cabo en la Sede de la ONU en New York.  Participación de la Ministra y dos (2) acompañantes.</t>
  </si>
  <si>
    <r>
      <t xml:space="preserve">1,1 Elaborar el Informe País sobre los avances y desafíos que presenta el país con el </t>
    </r>
    <r>
      <rPr>
        <b/>
        <sz val="12"/>
        <color theme="1"/>
        <rFont val="Times New Roman"/>
        <family val="1"/>
      </rPr>
      <t>tema central "El Empoderamiento de la Mujer en un Tiempo Cambiante"</t>
    </r>
    <r>
      <rPr>
        <sz val="12"/>
        <color theme="1"/>
        <rFont val="Times New Roman"/>
        <family val="1"/>
      </rPr>
      <t xml:space="preserve"> y el Tema de revisión: </t>
    </r>
    <r>
      <rPr>
        <b/>
        <sz val="12"/>
        <color theme="1"/>
        <rFont val="Times New Roman"/>
        <family val="1"/>
      </rPr>
      <t>Desafíos y logros en la aplicación de los Objetivos de Desarrollo del Milenio para las mujeres y las niñas</t>
    </r>
    <r>
      <rPr>
        <sz val="12"/>
        <color theme="1"/>
        <rFont val="Times New Roman"/>
        <family val="1"/>
      </rPr>
      <t xml:space="preserve"> de la convocatoria del Sexagésimo primer período de sesiones de la Comisión de la Condición Jurídica y Social de la Mujer (CSW),  realizando reuniones de articulación con las diferentes áreas internas y externas al Ministerio, para recopilar, sistematizar y analizar las informaciones relacionadas al tema agendado  y elaborar el Informe País. Tres (3) reuniones de diez (10) participantes</t>
    </r>
  </si>
  <si>
    <t>Documentos, Acuerdos, Actas de Reunión</t>
  </si>
  <si>
    <t>Participación  en los espacios y mecanismos de debates  internacionales dirigidos a lograr la igualdad  y equidad de género y la presentación de informes de seguimiento de los acuerdos internacionales suscritos por el Estado Dominicano sobre los derechos de las mujeres.</t>
  </si>
  <si>
    <t>Seguimiento  a la implementación de los Convenios, acuerdos y compromisos internacionales contraídos por el país en materia de Género.</t>
  </si>
  <si>
    <t>Coordinación Intersectorial para el Seguimiento de Políticas  en Igualdad de Género</t>
  </si>
  <si>
    <t xml:space="preserve"> FORTALECIMIENTO DEL EJERCICIO PLENO DE LOS DERECHOS DE LA MUJER.</t>
  </si>
  <si>
    <t xml:space="preserve">  IGUALDAD DE DERECHOS Y OPORTUNIDADES. </t>
  </si>
  <si>
    <t xml:space="preserve">CULTURA CON  IGUALDAD Y EQUIDAD ENTRE HOMBRES Y MUJERES. </t>
  </si>
  <si>
    <t>SOCIEDAD CON IGUALDAD DE DERECHOS Y OPORTUNIDADES</t>
  </si>
  <si>
    <t>DIRECCION DE COORDINACION INTERSECTORIAL</t>
  </si>
  <si>
    <t>Unidad Rectora</t>
  </si>
  <si>
    <t xml:space="preserve">Gorras </t>
  </si>
  <si>
    <t xml:space="preserve">Camisetas </t>
  </si>
  <si>
    <t>Tshirt</t>
  </si>
  <si>
    <t xml:space="preserve">Grabación </t>
  </si>
  <si>
    <t>Grabación de actividades 8 de Marzo 2017, reproducción y difusión.</t>
  </si>
  <si>
    <t xml:space="preserve">Carpetas Institucionales </t>
  </si>
  <si>
    <t xml:space="preserve">Folletos  " La Agenda 2030, los Objetivos de Desarrollo Sostenibles y el Logro de la Igualdad de las Mujeres " </t>
  </si>
  <si>
    <t xml:space="preserve">programas </t>
  </si>
  <si>
    <t xml:space="preserve">Colocacion de Spot de radio campaña unete ahora para poner fin a la Violencia. </t>
  </si>
  <si>
    <t xml:space="preserve">Reimpresión </t>
  </si>
  <si>
    <t>Folletos  explicativos 8 de Marzo</t>
  </si>
  <si>
    <t>Publicación</t>
  </si>
  <si>
    <t>Promoción prensa escrita, (una pagina full color)</t>
  </si>
  <si>
    <t xml:space="preserve">Bajante 16x8 fachada Sede Central Ministerio de la Mujer </t>
  </si>
  <si>
    <t xml:space="preserve">Diseño e impresión </t>
  </si>
  <si>
    <t>Banner para base araña</t>
  </si>
  <si>
    <t xml:space="preserve">Bajante en Marco Troz para Panel sobre " La Agenda 2030, los Objetivos de Desarrollo Sostenibles y el Logro de la Igualdad de las Mujeres " </t>
  </si>
  <si>
    <t xml:space="preserve">diseño,                       producción e impresión. </t>
  </si>
  <si>
    <t xml:space="preserve">diseño y                       producción y difusión </t>
  </si>
  <si>
    <t xml:space="preserve">Proyección Perfil de las galardonadas </t>
  </si>
  <si>
    <t>Diseño y Diagramación de Semblanza</t>
  </si>
  <si>
    <t xml:space="preserve">Brindis </t>
  </si>
  <si>
    <t xml:space="preserve">Medallas </t>
  </si>
  <si>
    <t>13 Medallas</t>
  </si>
  <si>
    <t>13</t>
  </si>
  <si>
    <t>Reconocimiento</t>
  </si>
  <si>
    <t>Un (1)              Premio</t>
  </si>
  <si>
    <t xml:space="preserve">Aporte Económico como reconocimiento  a las galardonadas </t>
  </si>
  <si>
    <t xml:space="preserve">Mensajería </t>
  </si>
  <si>
    <t xml:space="preserve">Invitaciones </t>
  </si>
  <si>
    <t xml:space="preserve">1000 Invitaciones </t>
  </si>
  <si>
    <t>Invitaciones</t>
  </si>
  <si>
    <t>Refrigerio Día 2</t>
  </si>
  <si>
    <t>Refrigerio Día 1</t>
  </si>
  <si>
    <t>Notaria Pública</t>
  </si>
  <si>
    <t xml:space="preserve">12 Galardonadas </t>
  </si>
  <si>
    <t>Realizar proceso de selección de Galardonadas mediante Consejo Consultivo: 15 personas, dos (2) jornadas preselección; 45 personas una (1) jornada Selección</t>
  </si>
  <si>
    <t>Medallas</t>
  </si>
  <si>
    <t>Medalla al mérito</t>
  </si>
  <si>
    <t>Organizar y realizar el  concurso para otorgar la Medalla al Mérito a la Mujer Dominicana 2017</t>
  </si>
  <si>
    <t>Producción de línea gráfica</t>
  </si>
  <si>
    <t>Producción de audiovisuales</t>
  </si>
  <si>
    <t>Campaña audiovisual para la prevención de la violencia</t>
  </si>
  <si>
    <t>Montaje</t>
  </si>
  <si>
    <t>Contratación de actores</t>
  </si>
  <si>
    <t>Flash mob/obra teatral que refleje la violencia que existe hacia la mujer y como impedirlo.</t>
  </si>
  <si>
    <t>El poder de tu voz</t>
  </si>
  <si>
    <t xml:space="preserve">Campaña </t>
  </si>
  <si>
    <t>Proyección de la campaña educativa para la prevención de la violencia contra la mujer e intrafamiliar.</t>
  </si>
  <si>
    <t>Conmemoración del " 25 de Noviembre Día Internacional de la Erradicacion de la  Violencia Contra la Mujer".</t>
  </si>
  <si>
    <t>Diseño de afiches</t>
  </si>
  <si>
    <t>Diseño de línea gráfica</t>
  </si>
  <si>
    <t>Campaña audiovisual</t>
  </si>
  <si>
    <t>Realización de campaña para la promoción del día Internacional de la Mujer</t>
  </si>
  <si>
    <t>Promoción</t>
  </si>
  <si>
    <t xml:space="preserve">Campañas </t>
  </si>
  <si>
    <t xml:space="preserve">Revalorizada  la visión y  proyección de la imagen de la mujer.  </t>
  </si>
  <si>
    <t>Conmemoracion de  "8 de Marzo dia Internacional de la Mujer"</t>
  </si>
  <si>
    <t>Impresión de certificados</t>
  </si>
  <si>
    <t>Premios</t>
  </si>
  <si>
    <t>Acto de premiación</t>
  </si>
  <si>
    <t>Producción de anuncio de convocatoria</t>
  </si>
  <si>
    <t>Producción de afiches de convocatoria</t>
  </si>
  <si>
    <t>Realizar concurso creativo: motivar a la creación fotográfica, dibujo y/o video donde se resalte la imagen positiva de las mujeres.</t>
  </si>
  <si>
    <t>Premiación</t>
  </si>
  <si>
    <t>Concurso</t>
  </si>
  <si>
    <t>Creación de concurso creativo para motivar a la audiencia a proyectar la imagen positiva de la mujer en nuestro país</t>
  </si>
  <si>
    <t>Revalorizar la visión y difusión  de la proyección de la imagen de la mujer.</t>
  </si>
  <si>
    <t xml:space="preserve">Material gastable </t>
  </si>
  <si>
    <t xml:space="preserve">Compensacion por trabajo fuera de horario </t>
  </si>
  <si>
    <t xml:space="preserve">Combustible </t>
  </si>
  <si>
    <t>Montaje de espacio</t>
  </si>
  <si>
    <t>Participación en la Feria del Libro</t>
  </si>
  <si>
    <t>Participación en Los Juegos de la Mujer</t>
  </si>
  <si>
    <t>4 cartillas</t>
  </si>
  <si>
    <t>7 folletos</t>
  </si>
  <si>
    <t>4 leyes</t>
  </si>
  <si>
    <t>Impresión de materiales didácticos del Ministerio de la Mujer</t>
  </si>
  <si>
    <t>Diseño de Manual de Identidad y otros</t>
  </si>
  <si>
    <t>Relanzamiento de la línea gráfica del Ministerio</t>
  </si>
  <si>
    <t>300 impresiones x trimestre</t>
  </si>
  <si>
    <t>Impresión de boletín trimestral</t>
  </si>
  <si>
    <t>Diseño y montaje</t>
  </si>
  <si>
    <t>Creación de artes para redes sociales con frases de empoderamiento para la mujer dominicana</t>
  </si>
  <si>
    <t>100.000.00</t>
  </si>
  <si>
    <t>Difusión</t>
  </si>
  <si>
    <t>Producción</t>
  </si>
  <si>
    <t>Producción y difusión de Spot para la promoción de la misión, visión y objetivos del Ministerio de la Mujer</t>
  </si>
  <si>
    <t>Campaña</t>
  </si>
  <si>
    <t>Desarrollo de campañas de sensibilización y promoción del rol rector del Ministerio de la Mujer</t>
  </si>
  <si>
    <t>Servicios de Comunicaciones y Relaciones Públicas</t>
  </si>
  <si>
    <t>Fortalecer el Rol Rector del MMujer, Promoviendo su Naturaleza ante la Sociedad</t>
  </si>
  <si>
    <t xml:space="preserve">IGUALDAD DE DERECHOS Y OPORTUNIDADES </t>
  </si>
  <si>
    <t xml:space="preserve">UNA SOCIEDAD CON IGUALDAD DE DERECHOS Y OPORTUNIDADES </t>
  </si>
  <si>
    <t>Mantenimiento equipos</t>
  </si>
  <si>
    <t>Reparación equipos</t>
  </si>
  <si>
    <t>Materia prima</t>
  </si>
  <si>
    <t>Presupuesto General</t>
  </si>
  <si>
    <t>Equipos</t>
  </si>
  <si>
    <t>Coordinación con la Dirección de Defensoria de los Derechos de la Mujer para la realización  de cursos de capacitacion en coordinación con el INFOTEP en 37 oficinas provinciales y municipales.</t>
  </si>
  <si>
    <t>viatico chofer</t>
  </si>
  <si>
    <t>viatico técnica</t>
  </si>
  <si>
    <t>Viatico directora</t>
  </si>
  <si>
    <t>Encuentros regionales sobre el rol, Misión, Visión y Valores  del Ministerio de la Mujer</t>
  </si>
  <si>
    <t>Agua</t>
  </si>
  <si>
    <t>900 (10)</t>
  </si>
  <si>
    <t>Viaticos tecnicos</t>
  </si>
  <si>
    <t>Materiales promocionales y educativos</t>
  </si>
  <si>
    <t>Realizar 52 Jornadas regional de sensibilización masiva sobre prevención de violencia y  promoción de la Línea de Emergencia.</t>
  </si>
  <si>
    <t xml:space="preserve">Combustibles (galón) </t>
  </si>
  <si>
    <t xml:space="preserve">Viaticos Chofer </t>
  </si>
  <si>
    <t>0 3</t>
  </si>
  <si>
    <t xml:space="preserve">Viaticos Tecnico </t>
  </si>
  <si>
    <t>Realizar 36 reuniones de seguimiento a las acciones de los comités locales de prevención de la violecnia y mesas de trabajo provincial sobre desarrollo de la mujer.</t>
  </si>
  <si>
    <t>combustible</t>
  </si>
  <si>
    <t>Viaticos chofer</t>
  </si>
  <si>
    <t>Viaticos técnico</t>
  </si>
  <si>
    <t xml:space="preserve">Realizar 24 reuniones para la formación de los  Comités locales  de Prevención de Violencia y mesas de trabajo provincial sobre el desarrollo de la mujer.                                                                                                                                                                                                                                                                                                                                                                                                                                                                                                                                                                                                                                                                                                                    </t>
  </si>
  <si>
    <t>Viaticos directora</t>
  </si>
  <si>
    <t>Refrigerios/ almuerzos</t>
  </si>
  <si>
    <r>
      <t xml:space="preserve">Realizar talleres de capacitación en buenas prácticas, dirigido al personal tecnico y de apoyo de las OPM y OMM para desarrollar sus habilidades y capacidades que permitan un desempeño eficiente de sus funciones, </t>
    </r>
    <r>
      <rPr>
        <b/>
        <sz val="12"/>
        <rFont val="Arial"/>
        <family val="2"/>
      </rPr>
      <t xml:space="preserve"> 8 talleres a nivel regional.   </t>
    </r>
    <r>
      <rPr>
        <sz val="12"/>
        <rFont val="Arial"/>
        <family val="2"/>
      </rPr>
      <t xml:space="preserve">  </t>
    </r>
    <r>
      <rPr>
        <b/>
        <sz val="12"/>
        <rFont val="Arial"/>
        <family val="2"/>
      </rPr>
      <t xml:space="preserve">255 personal de las opm y omm      </t>
    </r>
    <r>
      <rPr>
        <sz val="12"/>
        <rFont val="Arial"/>
        <family val="2"/>
      </rPr>
      <t xml:space="preserve">          </t>
    </r>
  </si>
  <si>
    <t xml:space="preserve">Presupuesto por Actividad
</t>
  </si>
  <si>
    <t>Separacion y sustitucion del personal capacitado .</t>
  </si>
  <si>
    <t>Nomina Institucional</t>
  </si>
  <si>
    <t>Personas</t>
  </si>
  <si>
    <t xml:space="preserve">Fortalecimiento de las redes locales en la OPM y OMM  para la articulacion y seguimiento  a las politicas e iniciativas a favor de la igualdad y equidad  entre mujeres y hombres en el ambito local </t>
  </si>
  <si>
    <t>Articulación y  seguimiento a las  políticas e iniciativas a favor de la igualdad y equidad  entre mujeres y hombres en el ambito local a traves del fortalecimiento  e incremento de los Comites locales e intersectoriales de mesas de trabajo provincial sobre el desarrollo de la mujer.</t>
  </si>
  <si>
    <t>mobiliarios y equipos de oficinas</t>
  </si>
  <si>
    <t>1,6 Realizar equipamiento de mobiliario y equipos de oficina</t>
  </si>
  <si>
    <t>Seguridad</t>
  </si>
  <si>
    <t xml:space="preserve">Conserje </t>
  </si>
  <si>
    <t>Secretaria</t>
  </si>
  <si>
    <t xml:space="preserve">Asistente </t>
  </si>
  <si>
    <t>Psicologas</t>
  </si>
  <si>
    <t>Trabajadora Social</t>
  </si>
  <si>
    <t xml:space="preserve">Abogadas </t>
  </si>
  <si>
    <t xml:space="preserve">1,5 Realizar contratación del personal requerido en las Oficinas Provinciales y Municipales  (20 psicológas,  20 abogadas, 1 asistente, 6 secretarias, 10 trabajadoras social, 25 seguridad </t>
  </si>
  <si>
    <t xml:space="preserve">Presupuesto General </t>
  </si>
  <si>
    <t xml:space="preserve">Material de limpieza </t>
  </si>
  <si>
    <t>1,4 Realizar  compras Materiales y Utiles de limpieza</t>
  </si>
  <si>
    <t xml:space="preserve">Presupuesto Nacional </t>
  </si>
  <si>
    <t xml:space="preserve">Reparaciones y  adecuaciones </t>
  </si>
  <si>
    <t xml:space="preserve">1,3 Realizar reparaciones y readecuaciones de la infraestructura de las oficinas 
</t>
  </si>
  <si>
    <t xml:space="preserve">Presupuesto general </t>
  </si>
  <si>
    <t xml:space="preserve">Alquileres y Renta servicios (agua, Luz, Basura) de locales </t>
  </si>
  <si>
    <t>1,2 Realizar pago de renta de locales de las Oficinas Provinciales y Municipales. (Monte Plata, Cotui, Samaná, Sánchez, Cevicos, Santiago Rodríguez, San Juan, Bahoruco, Guayubin, Duverge, Elías Piña, Jarabacoa, Puerto Plata, Altamira, Constanza, Villa Arriba, Bani, Salcedo, Dajabon, Navarrete, Pimentel, Jima Abajo, CAstillo, San Francisco, San José de Ocoa, Espaillat, San Cristóbal, Tamboril, La Vega,  Bani, Montecristi e Imbert)</t>
  </si>
  <si>
    <t xml:space="preserve">Combustibles (galon) </t>
  </si>
  <si>
    <t>Viaticos técnica</t>
  </si>
  <si>
    <t xml:space="preserve">Viaticos directora </t>
  </si>
  <si>
    <t>1.1.Realizar 104 reuniones de supervision y evaluacion  a las OPM y OMM  para lograr su debida organización y funcionamiento</t>
  </si>
  <si>
    <t>Insumos+C15:Q16</t>
  </si>
  <si>
    <t xml:space="preserve">Informes periódicos </t>
  </si>
  <si>
    <t xml:space="preserve">Oficina </t>
  </si>
  <si>
    <t>Asegurar el correcto funcionamiento de las Oficinas Provinciales y Municipales de la Mujer.</t>
  </si>
  <si>
    <t>Funcionamiento  de las Oficinas Provinciales y Municipales de la Mujer  de manera eficaz y eficiente.  Asegurar el correcto funcionamiento de las Oficinas Provinciales y Municipales de la Mujer.</t>
  </si>
  <si>
    <t xml:space="preserve">Coordinacion de las Oficinas Provinciales y Municipales de la Mujer </t>
  </si>
  <si>
    <t>COHESION TERRITORIAL</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</si>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</sst>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_(* \(#,##0.00\);_(* &quot;-&quot;??_);_(@_)"/>
    <numFmt numFmtId="164" formatCode="_-* #,##0_-;\-* #,##0_-;_-* &quot;-&quot;_-;_-@_-"/>
    <numFmt numFmtId="165" formatCode="_-* #,##0.00_-;\-* #,##0.00_-;_-* &quot;-&quot;??_-;_-@_-"/>
    <numFmt numFmtId="166" formatCode="#,##0.00\ &quot;€&quot;;[Red]\-#,##0.00\ &quot;€&quot;"/>
    <numFmt numFmtId="167" formatCode="_-* #,##0\ &quot;€&quot;_-;\-* #,##0\ &quot;€&quot;_-;_-* &quot;-&quot;\ &quot;€&quot;_-;_-@_-"/>
    <numFmt numFmtId="168" formatCode="_-* #,##0.00\ _€_-;\-* #,##0.00\ _€_-;_-* &quot;-&quot;??\ _€_-;_-@_-"/>
    <numFmt numFmtId="169" formatCode="_-[$€]* #,##0.00_-;\-[$€]* #,##0.00_-;_-[$€]* &quot;-&quot;??_-;_-@_-"/>
    <numFmt numFmtId="170" formatCode="_-* #,##0\ _€_-;\-* #,##0\ _€_-;_-* &quot;-&quot;??\ _€_-;_-@_-"/>
    <numFmt numFmtId="171" formatCode="_-* #,##0_-;\-* #,##0_-;_-* &quot;-&quot;??_-;_-@_-"/>
    <numFmt numFmtId="172" formatCode="#,##0.00;[Red]#,##0.00"/>
    <numFmt numFmtId="173" formatCode="#,##0.00\ _€"/>
    <numFmt numFmtId="174" formatCode="#,##0.000000000"/>
    <numFmt numFmtId="175" formatCode="#,##0.0000"/>
    <numFmt numFmtId="176" formatCode="_-* #,##0.00\ &quot;€&quot;_-;\-* #,##0.00\ &quot;€&quot;_-;_-* &quot;-&quot;??\ &quot;€&quot;_-;_-@_-"/>
  </numFmts>
  <fonts count="8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sz val="11"/>
      <name val="Calibri"/>
      <family val="2"/>
      <scheme val="minor"/>
    </font>
    <font>
      <sz val="12"/>
      <name val="Arial"/>
      <family val="2"/>
    </font>
    <font>
      <b/>
      <sz val="14"/>
      <color theme="1"/>
      <name val="Arial"/>
      <family val="2"/>
    </font>
    <font>
      <b/>
      <sz val="11"/>
      <color theme="1"/>
      <name val="Arial"/>
      <family val="2"/>
    </font>
    <font>
      <sz val="14"/>
      <color theme="1"/>
      <name val="Arial"/>
      <family val="2"/>
    </font>
    <font>
      <sz val="14"/>
      <color rgb="FF000000"/>
      <name val="Arial"/>
      <family val="2"/>
    </font>
    <font>
      <sz val="14"/>
      <name val="Arial"/>
      <family val="2"/>
    </font>
    <font>
      <b/>
      <sz val="14"/>
      <color rgb="FF000000"/>
      <name val="Arial"/>
      <family val="2"/>
    </font>
    <font>
      <sz val="12"/>
      <color theme="1"/>
      <name val="Arial"/>
      <family val="2"/>
    </font>
    <font>
      <b/>
      <sz val="14"/>
      <name val="Arial"/>
      <family val="2"/>
    </font>
    <font>
      <sz val="12"/>
      <color rgb="FF000000"/>
      <name val="Arial"/>
      <family val="2"/>
    </font>
    <font>
      <b/>
      <sz val="13"/>
      <color theme="1"/>
      <name val="Arial"/>
      <family val="2"/>
    </font>
    <font>
      <sz val="14"/>
      <color theme="1"/>
      <name val="Calibri"/>
      <family val="2"/>
      <scheme val="minor"/>
    </font>
    <font>
      <sz val="13"/>
      <color theme="1"/>
      <name val="Calibri"/>
      <family val="2"/>
      <scheme val="minor"/>
    </font>
    <font>
      <b/>
      <sz val="13"/>
      <color theme="1"/>
      <name val="Calibri"/>
      <family val="2"/>
      <scheme val="minor"/>
    </font>
    <font>
      <b/>
      <sz val="11"/>
      <color theme="1"/>
      <name val="Arial Narrow"/>
      <family val="2"/>
    </font>
    <font>
      <sz val="10.5"/>
      <name val="Calibri"/>
      <family val="2"/>
      <scheme val="minor"/>
    </font>
    <font>
      <b/>
      <sz val="10"/>
      <color theme="1"/>
      <name val="Arial Narrow"/>
      <family val="2"/>
    </font>
    <font>
      <b/>
      <sz val="10"/>
      <color theme="1"/>
      <name val="Arial"/>
      <family val="2"/>
    </font>
    <font>
      <b/>
      <sz val="12"/>
      <color theme="1"/>
      <name val="Arial"/>
      <family val="2"/>
    </font>
    <font>
      <b/>
      <sz val="12"/>
      <color theme="1"/>
      <name val="Times New Roman"/>
      <family val="1"/>
    </font>
    <font>
      <sz val="12"/>
      <color theme="1"/>
      <name val="Times New Roman"/>
      <family val="1"/>
    </font>
    <font>
      <b/>
      <sz val="12"/>
      <name val="Times New Roman"/>
      <family val="1"/>
    </font>
    <font>
      <b/>
      <i/>
      <sz val="12"/>
      <color theme="1"/>
      <name val="Times New Roman"/>
      <family val="1"/>
    </font>
    <font>
      <sz val="12"/>
      <name val="Times New Roman"/>
      <family val="1"/>
    </font>
    <font>
      <b/>
      <sz val="12"/>
      <color theme="1"/>
      <name val="Calibri"/>
      <family val="2"/>
      <scheme val="minor"/>
    </font>
    <font>
      <sz val="10"/>
      <color theme="1"/>
      <name val="Calibri"/>
      <family val="2"/>
      <scheme val="minor"/>
    </font>
    <font>
      <sz val="12"/>
      <color theme="1"/>
      <name val="Calibri"/>
      <family val="2"/>
      <scheme val="minor"/>
    </font>
    <font>
      <b/>
      <i/>
      <sz val="12"/>
      <color theme="1"/>
      <name val="Calibri"/>
      <family val="2"/>
      <scheme val="minor"/>
    </font>
    <font>
      <b/>
      <sz val="12"/>
      <name val="Calibri"/>
      <family val="2"/>
      <scheme val="minor"/>
    </font>
    <font>
      <sz val="12"/>
      <name val="Calibri"/>
      <family val="2"/>
      <scheme val="minor"/>
    </font>
    <font>
      <b/>
      <sz val="11"/>
      <color theme="3"/>
      <name val="Calibri"/>
      <family val="2"/>
      <scheme val="minor"/>
    </font>
    <font>
      <b/>
      <sz val="12"/>
      <name val="Calibri Light"/>
      <family val="2"/>
    </font>
    <font>
      <sz val="8"/>
      <color theme="1"/>
      <name val="Calibri"/>
      <family val="2"/>
      <scheme val="minor"/>
    </font>
    <font>
      <b/>
      <sz val="12"/>
      <color theme="3"/>
      <name val="Calibri"/>
      <family val="2"/>
      <scheme val="minor"/>
    </font>
    <font>
      <sz val="12"/>
      <color theme="3"/>
      <name val="Calibri"/>
      <family val="2"/>
      <scheme val="minor"/>
    </font>
    <font>
      <b/>
      <sz val="11"/>
      <name val="Calibri"/>
      <family val="2"/>
      <scheme val="minor"/>
    </font>
    <font>
      <sz val="8"/>
      <name val="Calibri"/>
      <family val="2"/>
      <scheme val="minor"/>
    </font>
    <font>
      <sz val="9"/>
      <color theme="1"/>
      <name val="Calibri"/>
      <family val="2"/>
      <scheme val="minor"/>
    </font>
    <font>
      <sz val="10"/>
      <name val="Calibri"/>
      <family val="2"/>
      <scheme val="minor"/>
    </font>
    <font>
      <b/>
      <sz val="8"/>
      <color theme="1"/>
      <name val="Times New Roman"/>
      <family val="1"/>
    </font>
    <font>
      <sz val="12"/>
      <color rgb="FF000000"/>
      <name val="Times New Roman"/>
      <family val="1"/>
    </font>
    <font>
      <sz val="11"/>
      <color theme="0"/>
      <name val="Calibri"/>
      <family val="2"/>
      <scheme val="minor"/>
    </font>
    <font>
      <sz val="11"/>
      <name val="Arial"/>
      <family val="2"/>
    </font>
    <font>
      <b/>
      <sz val="11"/>
      <name val="Arial"/>
      <family val="2"/>
    </font>
    <font>
      <b/>
      <sz val="12"/>
      <name val="Arial"/>
      <family val="2"/>
    </font>
    <font>
      <sz val="10"/>
      <color indexed="10"/>
      <name val="Arial"/>
      <family val="2"/>
    </font>
    <font>
      <b/>
      <sz val="8"/>
      <name val="Arial"/>
      <family val="2"/>
    </font>
    <font>
      <b/>
      <sz val="7"/>
      <name val="Arial"/>
      <family val="2"/>
    </font>
    <font>
      <b/>
      <sz val="10"/>
      <name val="Arial"/>
      <family val="2"/>
    </font>
    <font>
      <sz val="6"/>
      <name val="Arial"/>
      <family val="2"/>
    </font>
    <font>
      <b/>
      <sz val="9"/>
      <color theme="1"/>
      <name val="Arial"/>
      <family val="2"/>
    </font>
    <font>
      <sz val="9"/>
      <color theme="1"/>
      <name val="Arial"/>
      <family val="2"/>
    </font>
    <font>
      <sz val="9"/>
      <name val="Arial"/>
      <family val="2"/>
    </font>
    <font>
      <sz val="11"/>
      <color rgb="FFFF0000"/>
      <name val="Arial"/>
      <family val="2"/>
    </font>
    <font>
      <sz val="11"/>
      <color theme="1"/>
      <name val="Arial"/>
      <family val="2"/>
    </font>
    <font>
      <b/>
      <i/>
      <sz val="11"/>
      <color theme="1"/>
      <name val="Arial"/>
      <family val="2"/>
    </font>
    <font>
      <b/>
      <i/>
      <sz val="9"/>
      <color theme="1"/>
      <name val="Arial"/>
      <family val="2"/>
    </font>
    <font>
      <b/>
      <i/>
      <sz val="13"/>
      <color theme="1"/>
      <name val="Calibri"/>
      <family val="2"/>
      <scheme val="minor"/>
    </font>
    <font>
      <sz val="10"/>
      <color rgb="FF000000"/>
      <name val="Calibri"/>
      <family val="2"/>
      <scheme val="minor"/>
    </font>
    <font>
      <sz val="10"/>
      <color indexed="8"/>
      <name val="Calibri"/>
      <family val="2"/>
    </font>
    <font>
      <b/>
      <sz val="10"/>
      <name val="Calibri"/>
      <family val="2"/>
      <scheme val="minor"/>
    </font>
    <font>
      <b/>
      <sz val="11"/>
      <name val="Times New Roman"/>
      <family val="1"/>
    </font>
    <font>
      <sz val="12"/>
      <color rgb="FFFF0000"/>
      <name val="Times New Roman"/>
      <family val="1"/>
    </font>
    <font>
      <u/>
      <sz val="12"/>
      <name val="Times New Roman"/>
      <family val="1"/>
    </font>
    <font>
      <sz val="12"/>
      <color theme="5" tint="-0.499984740745262"/>
      <name val="Times New Roman"/>
      <family val="1"/>
    </font>
    <font>
      <sz val="12"/>
      <color theme="5" tint="-0.249977111117893"/>
      <name val="Times New Roman"/>
      <family val="1"/>
    </font>
    <font>
      <u/>
      <sz val="12"/>
      <color theme="1"/>
      <name val="Times New Roman"/>
      <family val="1"/>
    </font>
    <font>
      <sz val="12"/>
      <color theme="0"/>
      <name val="Times New Roman"/>
      <family val="1"/>
    </font>
    <font>
      <sz val="11"/>
      <color theme="1"/>
      <name val="Times New Roman"/>
      <family val="1"/>
    </font>
    <font>
      <b/>
      <i/>
      <sz val="14"/>
      <color theme="1"/>
      <name val="Times New Roman"/>
      <family val="1"/>
    </font>
    <font>
      <sz val="9"/>
      <name val="Calibri"/>
      <family val="2"/>
      <scheme val="minor"/>
    </font>
    <font>
      <b/>
      <sz val="10"/>
      <name val="Calibri"/>
      <family val="2"/>
    </font>
    <font>
      <b/>
      <sz val="12"/>
      <name val="Calibri"/>
      <family val="2"/>
    </font>
    <font>
      <b/>
      <sz val="11"/>
      <name val="Calibri"/>
      <family val="2"/>
    </font>
    <font>
      <b/>
      <sz val="14"/>
      <name val="Calibri"/>
      <family val="2"/>
      <scheme val="minor"/>
    </font>
    <font>
      <b/>
      <sz val="8"/>
      <name val="Calibri"/>
      <family val="2"/>
    </font>
    <font>
      <b/>
      <sz val="10"/>
      <color theme="3"/>
      <name val="Calibri"/>
      <family val="2"/>
      <scheme val="minor"/>
    </font>
    <font>
      <b/>
      <sz val="10"/>
      <color theme="3"/>
      <name val="Calibri"/>
      <family val="2"/>
    </font>
    <font>
      <sz val="10"/>
      <color theme="3"/>
      <name val="Calibri"/>
      <family val="2"/>
      <scheme val="minor"/>
    </font>
    <font>
      <b/>
      <sz val="12"/>
      <color theme="3"/>
      <name val="Calibri"/>
      <family val="2"/>
    </font>
    <font>
      <b/>
      <sz val="10"/>
      <name val="Calibri Light"/>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indexed="9"/>
        <bgColor indexed="64"/>
      </patternFill>
    </fill>
    <fill>
      <patternFill patternType="solid">
        <fgColor rgb="FFEEFCF3"/>
        <bgColor indexed="64"/>
      </patternFill>
    </fill>
    <fill>
      <patternFill patternType="solid">
        <fgColor rgb="FF77AD97"/>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rgb="FFFFFFCC"/>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2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right style="thin">
        <color indexed="64"/>
      </right>
      <top/>
      <bottom style="medium">
        <color auto="1"/>
      </bottom>
      <diagonal/>
    </border>
    <border>
      <left style="thin">
        <color indexed="64"/>
      </left>
      <right/>
      <top/>
      <bottom style="medium">
        <color auto="1"/>
      </bottom>
      <diagonal/>
    </border>
    <border>
      <left style="thin">
        <color auto="1"/>
      </left>
      <right style="medium">
        <color auto="1"/>
      </right>
      <top/>
      <bottom/>
      <diagonal/>
    </border>
    <border>
      <left style="medium">
        <color indexed="64"/>
      </left>
      <right style="medium">
        <color auto="1"/>
      </right>
      <top style="thin">
        <color indexed="64"/>
      </top>
      <bottom style="thin">
        <color indexed="64"/>
      </bottom>
      <diagonal/>
    </border>
    <border>
      <left/>
      <right style="thin">
        <color auto="1"/>
      </right>
      <top style="thin">
        <color auto="1"/>
      </top>
      <bottom style="medium">
        <color auto="1"/>
      </bottom>
      <diagonal/>
    </border>
    <border>
      <left/>
      <right/>
      <top/>
      <bottom style="double">
        <color rgb="FF426E5C"/>
      </bottom>
      <diagonal/>
    </border>
    <border>
      <left style="double">
        <color rgb="FF426E5C"/>
      </left>
      <right style="thin">
        <color rgb="FF426E5C"/>
      </right>
      <top style="double">
        <color rgb="FF426E5C"/>
      </top>
      <bottom style="thin">
        <color rgb="FF426E5C"/>
      </bottom>
      <diagonal/>
    </border>
    <border>
      <left style="thin">
        <color rgb="FF426E5C"/>
      </left>
      <right style="thin">
        <color rgb="FF426E5C"/>
      </right>
      <top style="double">
        <color rgb="FF426E5C"/>
      </top>
      <bottom style="thin">
        <color rgb="FF426E5C"/>
      </bottom>
      <diagonal/>
    </border>
    <border>
      <left style="thin">
        <color rgb="FF426E5C"/>
      </left>
      <right style="double">
        <color rgb="FF426E5C"/>
      </right>
      <top style="double">
        <color rgb="FF426E5C"/>
      </top>
      <bottom style="thin">
        <color rgb="FF426E5C"/>
      </bottom>
      <diagonal/>
    </border>
    <border>
      <left style="double">
        <color rgb="FF426E5C"/>
      </left>
      <right style="thin">
        <color rgb="FF426E5C"/>
      </right>
      <top style="thin">
        <color rgb="FF426E5C"/>
      </top>
      <bottom style="thin">
        <color rgb="FF426E5C"/>
      </bottom>
      <diagonal/>
    </border>
    <border>
      <left style="thin">
        <color rgb="FF426E5C"/>
      </left>
      <right style="thin">
        <color rgb="FF426E5C"/>
      </right>
      <top style="thin">
        <color rgb="FF426E5C"/>
      </top>
      <bottom style="thin">
        <color rgb="FF426E5C"/>
      </bottom>
      <diagonal/>
    </border>
    <border>
      <left style="thin">
        <color rgb="FF426E5C"/>
      </left>
      <right style="double">
        <color rgb="FF426E5C"/>
      </right>
      <top style="thin">
        <color rgb="FF426E5C"/>
      </top>
      <bottom style="thin">
        <color rgb="FF426E5C"/>
      </bottom>
      <diagonal/>
    </border>
    <border>
      <left style="double">
        <color rgb="FF426E5C"/>
      </left>
      <right style="thin">
        <color rgb="FF426E5C"/>
      </right>
      <top style="thin">
        <color rgb="FF426E5C"/>
      </top>
      <bottom style="double">
        <color rgb="FF426E5C"/>
      </bottom>
      <diagonal/>
    </border>
    <border>
      <left style="thin">
        <color rgb="FF426E5C"/>
      </left>
      <right style="thin">
        <color rgb="FF426E5C"/>
      </right>
      <top style="thin">
        <color rgb="FF426E5C"/>
      </top>
      <bottom style="double">
        <color rgb="FF426E5C"/>
      </bottom>
      <diagonal/>
    </border>
    <border>
      <left style="thin">
        <color rgb="FF426E5C"/>
      </left>
      <right style="double">
        <color rgb="FF426E5C"/>
      </right>
      <top style="thin">
        <color rgb="FF426E5C"/>
      </top>
      <bottom style="double">
        <color rgb="FF426E5C"/>
      </bottom>
      <diagonal/>
    </border>
    <border>
      <left style="double">
        <color rgb="FF426E5C"/>
      </left>
      <right style="thin">
        <color rgb="FF426E5C"/>
      </right>
      <top/>
      <bottom style="thin">
        <color rgb="FF426E5C"/>
      </bottom>
      <diagonal/>
    </border>
    <border>
      <left style="thin">
        <color rgb="FF426E5C"/>
      </left>
      <right style="thin">
        <color rgb="FF426E5C"/>
      </right>
      <top/>
      <bottom style="thin">
        <color rgb="FF426E5C"/>
      </bottom>
      <diagonal/>
    </border>
    <border>
      <left style="thin">
        <color rgb="FF426E5C"/>
      </left>
      <right style="double">
        <color rgb="FF426E5C"/>
      </right>
      <top/>
      <bottom style="thin">
        <color rgb="FF426E5C"/>
      </bottom>
      <diagonal/>
    </border>
    <border>
      <left style="medium">
        <color indexed="64"/>
      </left>
      <right style="thin">
        <color indexed="64"/>
      </right>
      <top style="thin">
        <color indexed="64"/>
      </top>
      <bottom style="thick">
        <color rgb="FF006600"/>
      </bottom>
      <diagonal/>
    </border>
    <border>
      <left style="thin">
        <color indexed="64"/>
      </left>
      <right style="thin">
        <color indexed="64"/>
      </right>
      <top style="thin">
        <color indexed="64"/>
      </top>
      <bottom style="thick">
        <color rgb="FF006600"/>
      </bottom>
      <diagonal/>
    </border>
    <border>
      <left style="thin">
        <color indexed="64"/>
      </left>
      <right style="medium">
        <color indexed="64"/>
      </right>
      <top style="thin">
        <color indexed="64"/>
      </top>
      <bottom style="thick">
        <color rgb="FF006600"/>
      </bottom>
      <diagonal/>
    </border>
    <border>
      <left style="medium">
        <color indexed="64"/>
      </left>
      <right style="medium">
        <color indexed="64"/>
      </right>
      <top/>
      <bottom style="medium">
        <color indexed="64"/>
      </bottom>
      <diagonal/>
    </border>
    <border>
      <left style="medium">
        <color indexed="64"/>
      </left>
      <right/>
      <top style="thick">
        <color rgb="FF006600"/>
      </top>
      <bottom style="medium">
        <color indexed="64"/>
      </bottom>
      <diagonal/>
    </border>
    <border>
      <left/>
      <right/>
      <top style="thick">
        <color rgb="FF006600"/>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ck">
        <color rgb="FF006600"/>
      </top>
      <bottom style="thick">
        <color rgb="FF006600"/>
      </bottom>
      <diagonal/>
    </border>
    <border>
      <left/>
      <right/>
      <top style="thick">
        <color rgb="FF006600"/>
      </top>
      <bottom style="thick">
        <color rgb="FF006600"/>
      </bottom>
      <diagonal/>
    </border>
    <border>
      <left style="medium">
        <color indexed="64"/>
      </left>
      <right style="medium">
        <color indexed="64"/>
      </right>
      <top style="medium">
        <color indexed="64"/>
      </top>
      <bottom style="medium">
        <color indexed="64"/>
      </bottom>
      <diagonal/>
    </border>
    <border>
      <left/>
      <right style="thin">
        <color rgb="FF426E5C"/>
      </right>
      <top/>
      <bottom/>
      <diagonal/>
    </border>
    <border>
      <left style="thin">
        <color rgb="FF426E5C"/>
      </left>
      <right style="thin">
        <color rgb="FF426E5C"/>
      </right>
      <top style="double">
        <color rgb="FF426E5C"/>
      </top>
      <bottom/>
      <diagonal/>
    </border>
    <border>
      <left style="thin">
        <color rgb="FF426E5C"/>
      </left>
      <right style="thin">
        <color rgb="FF426E5C"/>
      </right>
      <top/>
      <bottom style="thin">
        <color indexed="64"/>
      </bottom>
      <diagonal/>
    </border>
    <border>
      <left style="thin">
        <color rgb="FF426E5C"/>
      </left>
      <right style="thin">
        <color rgb="FF426E5C"/>
      </right>
      <top style="thin">
        <color rgb="FF426E5C"/>
      </top>
      <bottom style="thin">
        <color indexed="64"/>
      </bottom>
      <diagonal/>
    </border>
    <border>
      <left style="thin">
        <color rgb="FF426E5C"/>
      </left>
      <right style="thin">
        <color rgb="FF426E5C"/>
      </right>
      <top style="double">
        <color rgb="FF426E5C"/>
      </top>
      <bottom style="thin">
        <color indexed="64"/>
      </bottom>
      <diagonal/>
    </border>
    <border>
      <left/>
      <right style="thin">
        <color rgb="FF426E5C"/>
      </right>
      <top/>
      <bottom style="thin">
        <color indexed="64"/>
      </bottom>
      <diagonal/>
    </border>
    <border>
      <left style="thin">
        <color rgb="FF426E5C"/>
      </left>
      <right style="thin">
        <color rgb="FF426E5C"/>
      </right>
      <top style="thin">
        <color rgb="FF426E5C"/>
      </top>
      <bottom/>
      <diagonal/>
    </border>
    <border>
      <left style="thin">
        <color rgb="FF426E5C"/>
      </left>
      <right style="thin">
        <color rgb="FF426E5C"/>
      </right>
      <top/>
      <bottom/>
      <diagonal/>
    </border>
    <border>
      <left style="medium">
        <color indexed="64"/>
      </left>
      <right style="double">
        <color rgb="FF426E5C"/>
      </right>
      <top style="medium">
        <color indexed="64"/>
      </top>
      <bottom style="double">
        <color rgb="FF426E5C"/>
      </bottom>
      <diagonal/>
    </border>
    <border>
      <left style="double">
        <color rgb="FF426E5C"/>
      </left>
      <right style="double">
        <color rgb="FF426E5C"/>
      </right>
      <top style="medium">
        <color indexed="64"/>
      </top>
      <bottom style="double">
        <color rgb="FF426E5C"/>
      </bottom>
      <diagonal/>
    </border>
    <border>
      <left style="double">
        <color rgb="FF426E5C"/>
      </left>
      <right style="double">
        <color rgb="FF426E5C"/>
      </right>
      <top style="medium">
        <color indexed="64"/>
      </top>
      <bottom/>
      <diagonal/>
    </border>
    <border>
      <left style="double">
        <color rgb="FF426E5C"/>
      </left>
      <right style="medium">
        <color indexed="64"/>
      </right>
      <top style="medium">
        <color indexed="64"/>
      </top>
      <bottom style="double">
        <color rgb="FF426E5C"/>
      </bottom>
      <diagonal/>
    </border>
    <border>
      <left style="medium">
        <color indexed="64"/>
      </left>
      <right style="double">
        <color rgb="FF426E5C"/>
      </right>
      <top style="double">
        <color rgb="FF426E5C"/>
      </top>
      <bottom style="double">
        <color rgb="FF426E5C"/>
      </bottom>
      <diagonal/>
    </border>
    <border>
      <left style="double">
        <color rgb="FF426E5C"/>
      </left>
      <right style="double">
        <color rgb="FF426E5C"/>
      </right>
      <top style="double">
        <color rgb="FF426E5C"/>
      </top>
      <bottom style="double">
        <color rgb="FF426E5C"/>
      </bottom>
      <diagonal/>
    </border>
    <border>
      <left style="double">
        <color rgb="FF426E5C"/>
      </left>
      <right style="double">
        <color rgb="FF426E5C"/>
      </right>
      <top/>
      <bottom style="double">
        <color rgb="FF426E5C"/>
      </bottom>
      <diagonal/>
    </border>
    <border>
      <left style="double">
        <color rgb="FF426E5C"/>
      </left>
      <right style="medium">
        <color indexed="64"/>
      </right>
      <top style="double">
        <color rgb="FF426E5C"/>
      </top>
      <bottom style="double">
        <color rgb="FF426E5C"/>
      </bottom>
      <diagonal/>
    </border>
    <border>
      <left style="medium">
        <color indexed="64"/>
      </left>
      <right style="thin">
        <color rgb="FF426E5C"/>
      </right>
      <top style="double">
        <color rgb="FF426E5C"/>
      </top>
      <bottom style="thin">
        <color rgb="FF426E5C"/>
      </bottom>
      <diagonal/>
    </border>
    <border>
      <left style="thin">
        <color rgb="FF426E5C"/>
      </left>
      <right/>
      <top style="double">
        <color rgb="FF426E5C"/>
      </top>
      <bottom style="thin">
        <color rgb="FF426E5C"/>
      </bottom>
      <diagonal/>
    </border>
    <border>
      <left/>
      <right style="thin">
        <color rgb="FF426E5C"/>
      </right>
      <top style="double">
        <color rgb="FF426E5C"/>
      </top>
      <bottom style="thin">
        <color rgb="FF426E5C"/>
      </bottom>
      <diagonal/>
    </border>
    <border>
      <left style="thin">
        <color rgb="FF426E5C"/>
      </left>
      <right style="medium">
        <color indexed="64"/>
      </right>
      <top style="double">
        <color rgb="FF426E5C"/>
      </top>
      <bottom style="thin">
        <color rgb="FF426E5C"/>
      </bottom>
      <diagonal/>
    </border>
    <border>
      <left style="medium">
        <color indexed="64"/>
      </left>
      <right/>
      <top/>
      <bottom/>
      <diagonal/>
    </border>
    <border>
      <left style="medium">
        <color indexed="64"/>
      </left>
      <right/>
      <top/>
      <bottom style="double">
        <color rgb="FF426E5C"/>
      </bottom>
      <diagonal/>
    </border>
    <border>
      <left/>
      <right style="medium">
        <color indexed="64"/>
      </right>
      <top/>
      <bottom style="double">
        <color rgb="FF426E5C"/>
      </bottom>
      <diagonal/>
    </border>
    <border>
      <left style="medium">
        <color indexed="64"/>
      </left>
      <right/>
      <top style="double">
        <color rgb="FF426E5C"/>
      </top>
      <bottom/>
      <diagonal/>
    </border>
    <border>
      <left/>
      <right style="thin">
        <color rgb="FF426E5C"/>
      </right>
      <top style="double">
        <color rgb="FF426E5C"/>
      </top>
      <bottom/>
      <diagonal/>
    </border>
    <border>
      <left style="thin">
        <color indexed="64"/>
      </left>
      <right style="thin">
        <color indexed="64"/>
      </right>
      <top style="thin">
        <color indexed="64"/>
      </top>
      <bottom style="thin">
        <color rgb="FF426E5C"/>
      </bottom>
      <diagonal/>
    </border>
    <border>
      <left style="thin">
        <color rgb="FF426E5C"/>
      </left>
      <right style="medium">
        <color indexed="64"/>
      </right>
      <top style="thin">
        <color rgb="FF426E5C"/>
      </top>
      <bottom style="thin">
        <color indexed="64"/>
      </bottom>
      <diagonal/>
    </border>
    <border>
      <left style="thin">
        <color rgb="FF426E5C"/>
      </left>
      <right style="medium">
        <color indexed="64"/>
      </right>
      <top/>
      <bottom style="thin">
        <color indexed="64"/>
      </bottom>
      <diagonal/>
    </border>
    <border>
      <left style="thin">
        <color rgb="FF426E5C"/>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double">
        <color rgb="FF426E5C"/>
      </bottom>
      <diagonal/>
    </border>
    <border>
      <left/>
      <right/>
      <top style="thin">
        <color indexed="64"/>
      </top>
      <bottom style="double">
        <color rgb="FF426E5C"/>
      </bottom>
      <diagonal/>
    </border>
    <border>
      <left/>
      <right style="medium">
        <color indexed="64"/>
      </right>
      <top style="thin">
        <color indexed="64"/>
      </top>
      <bottom style="double">
        <color rgb="FF426E5C"/>
      </bottom>
      <diagonal/>
    </border>
    <border>
      <left style="double">
        <color rgb="FF426E5C"/>
      </left>
      <right style="double">
        <color rgb="FF426E5C"/>
      </right>
      <top style="double">
        <color rgb="FF426E5C"/>
      </top>
      <bottom/>
      <diagonal/>
    </border>
    <border>
      <left style="thin">
        <color rgb="FF426E5C"/>
      </left>
      <right style="medium">
        <color indexed="64"/>
      </right>
      <top/>
      <bottom style="thin">
        <color rgb="FF426E5C"/>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double">
        <color rgb="FF426E5C"/>
      </right>
      <top style="double">
        <color rgb="FF426E5C"/>
      </top>
      <bottom/>
      <diagonal/>
    </border>
    <border>
      <left style="double">
        <color rgb="FF426E5C"/>
      </left>
      <right style="medium">
        <color indexed="64"/>
      </right>
      <top style="double">
        <color rgb="FF426E5C"/>
      </top>
      <bottom/>
      <diagonal/>
    </border>
    <border>
      <left/>
      <right style="thin">
        <color indexed="64"/>
      </right>
      <top/>
      <bottom/>
      <diagonal/>
    </border>
    <border>
      <left style="thin">
        <color indexed="64"/>
      </left>
      <right style="medium">
        <color indexed="64"/>
      </right>
      <top style="thin">
        <color indexed="64"/>
      </top>
      <bottom style="thin">
        <color rgb="FF426E5C"/>
      </bottom>
      <diagonal/>
    </border>
    <border>
      <left style="thin">
        <color indexed="64"/>
      </left>
      <right style="thin">
        <color indexed="64"/>
      </right>
      <top style="thin">
        <color rgb="FF426E5C"/>
      </top>
      <bottom/>
      <diagonal/>
    </border>
    <border>
      <left style="thin">
        <color indexed="64"/>
      </left>
      <right style="thin">
        <color indexed="64"/>
      </right>
      <top style="double">
        <color rgb="FF426E5C"/>
      </top>
      <bottom/>
      <diagonal/>
    </border>
    <border>
      <left style="thin">
        <color indexed="64"/>
      </left>
      <right style="medium">
        <color indexed="64"/>
      </right>
      <top style="thin">
        <color rgb="FF426E5C"/>
      </top>
      <bottom/>
      <diagonal/>
    </border>
    <border>
      <left/>
      <right/>
      <top style="double">
        <color rgb="FF426E5C"/>
      </top>
      <bottom/>
      <diagonal/>
    </border>
    <border>
      <left/>
      <right/>
      <top/>
      <bottom style="thin">
        <color indexed="64"/>
      </bottom>
      <diagonal/>
    </border>
    <border>
      <left style="thin">
        <color indexed="64"/>
      </left>
      <right style="thin">
        <color rgb="FF426E5C"/>
      </right>
      <top/>
      <bottom style="thin">
        <color indexed="64"/>
      </bottom>
      <diagonal/>
    </border>
    <border>
      <left style="thin">
        <color indexed="64"/>
      </left>
      <right style="thin">
        <color rgb="FF426E5C"/>
      </right>
      <top style="double">
        <color rgb="FF426E5C"/>
      </top>
      <bottom/>
      <diagonal/>
    </border>
    <border>
      <left style="thin">
        <color indexed="64"/>
      </left>
      <right style="thin">
        <color rgb="FF426E5C"/>
      </right>
      <top/>
      <bottom/>
      <diagonal/>
    </border>
    <border>
      <left style="thin">
        <color indexed="64"/>
      </left>
      <right/>
      <top style="double">
        <color rgb="FF426E5C"/>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rgb="FF426E5C"/>
      </left>
      <right style="thin">
        <color rgb="FF426E5C"/>
      </right>
      <top style="thin">
        <color rgb="FF426E5C"/>
      </top>
      <bottom style="double">
        <color indexed="64"/>
      </bottom>
      <diagonal/>
    </border>
    <border>
      <left style="thin">
        <color rgb="FF426E5C"/>
      </left>
      <right style="thin">
        <color rgb="FF426E5C"/>
      </right>
      <top style="double">
        <color rgb="FF426E5C"/>
      </top>
      <bottom style="double">
        <color indexed="64"/>
      </bottom>
      <diagonal/>
    </border>
    <border>
      <left style="thin">
        <color indexed="64"/>
      </left>
      <right style="thin">
        <color rgb="FF426E5C"/>
      </right>
      <top/>
      <bottom style="double">
        <color indexed="64"/>
      </bottom>
      <diagonal/>
    </border>
    <border>
      <left style="thin">
        <color rgb="FF426E5C"/>
      </left>
      <right style="thin">
        <color rgb="FF426E5C"/>
      </right>
      <top/>
      <bottom style="double">
        <color indexed="64"/>
      </bottom>
      <diagonal/>
    </border>
    <border>
      <left style="thin">
        <color rgb="FF426E5C"/>
      </left>
      <right style="medium">
        <color indexed="64"/>
      </right>
      <top/>
      <bottom style="double">
        <color indexed="64"/>
      </bottom>
      <diagonal/>
    </border>
    <border>
      <left/>
      <right style="thin">
        <color indexed="64"/>
      </right>
      <top style="double">
        <color rgb="FF426E5C"/>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rgb="FF426E5C"/>
      </left>
      <right style="thin">
        <color rgb="FF426E5C"/>
      </right>
      <top style="double">
        <color indexed="64"/>
      </top>
      <bottom style="thin">
        <color rgb="FF426E5C"/>
      </bottom>
      <diagonal/>
    </border>
    <border>
      <left style="thin">
        <color auto="1"/>
      </left>
      <right style="medium">
        <color indexed="64"/>
      </right>
      <top style="double">
        <color indexed="64"/>
      </top>
      <bottom style="thin">
        <color auto="1"/>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rgb="FF426E5C"/>
      </right>
      <top style="double">
        <color rgb="FF426E5C"/>
      </top>
      <bottom style="double">
        <color indexed="64"/>
      </bottom>
      <diagonal/>
    </border>
    <border>
      <left style="thin">
        <color rgb="FF426E5C"/>
      </left>
      <right style="thin">
        <color rgb="FF426E5C"/>
      </right>
      <top style="double">
        <color indexed="64"/>
      </top>
      <bottom style="thin">
        <color indexed="64"/>
      </bottom>
      <diagonal/>
    </border>
    <border>
      <left style="thin">
        <color rgb="FF426E5C"/>
      </left>
      <right style="medium">
        <color indexed="64"/>
      </right>
      <top style="double">
        <color indexed="64"/>
      </top>
      <bottom style="thin">
        <color indexed="64"/>
      </bottom>
      <diagonal/>
    </border>
    <border>
      <left/>
      <right style="thin">
        <color rgb="FF426E5C"/>
      </right>
      <top/>
      <bottom style="double">
        <color indexed="64"/>
      </bottom>
      <diagonal/>
    </border>
    <border>
      <left style="thin">
        <color rgb="FF426E5C"/>
      </left>
      <right/>
      <top/>
      <bottom style="double">
        <color indexed="64"/>
      </bottom>
      <diagonal/>
    </border>
    <border>
      <left style="thin">
        <color rgb="FF426E5C"/>
      </left>
      <right/>
      <top style="double">
        <color indexed="64"/>
      </top>
      <bottom style="thin">
        <color indexed="64"/>
      </bottom>
      <diagonal/>
    </border>
    <border>
      <left style="thin">
        <color indexed="64"/>
      </left>
      <right style="thin">
        <color rgb="FF426E5C"/>
      </right>
      <top style="double">
        <color indexed="64"/>
      </top>
      <bottom style="thin">
        <color indexed="64"/>
      </bottom>
      <diagonal/>
    </border>
    <border>
      <left/>
      <right style="thin">
        <color rgb="FF426E5C"/>
      </right>
      <top style="double">
        <color indexed="64"/>
      </top>
      <bottom/>
      <diagonal/>
    </border>
    <border>
      <left style="thin">
        <color rgb="FF426E5C"/>
      </left>
      <right style="thin">
        <color rgb="FF426E5C"/>
      </right>
      <top style="double">
        <color indexed="64"/>
      </top>
      <bottom/>
      <diagonal/>
    </border>
    <border>
      <left/>
      <right/>
      <top style="thin">
        <color indexed="64"/>
      </top>
      <bottom/>
      <diagonal/>
    </border>
    <border>
      <left style="thin">
        <color rgb="FF426E5C"/>
      </left>
      <right style="medium">
        <color indexed="64"/>
      </right>
      <top style="double">
        <color rgb="FF426E5C"/>
      </top>
      <bottom style="thin">
        <color indexed="64"/>
      </bottom>
      <diagonal/>
    </border>
    <border>
      <left style="thin">
        <color rgb="FF426E5C"/>
      </left>
      <right/>
      <top style="double">
        <color indexed="64"/>
      </top>
      <bottom/>
      <diagonal/>
    </border>
    <border>
      <left style="thin">
        <color rgb="FF426E5C"/>
      </left>
      <right style="thin">
        <color indexed="64"/>
      </right>
      <top style="double">
        <color indexed="64"/>
      </top>
      <bottom style="thin">
        <color indexed="64"/>
      </bottom>
      <diagonal/>
    </border>
    <border>
      <left/>
      <right style="thin">
        <color rgb="FF426E5C"/>
      </right>
      <top style="double">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rgb="FF426E5C"/>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426E5C"/>
      </left>
      <right/>
      <top style="thin">
        <color rgb="FF426E5C"/>
      </top>
      <bottom/>
      <diagonal/>
    </border>
    <border>
      <left/>
      <right style="thin">
        <color rgb="FF426E5C"/>
      </right>
      <top style="thin">
        <color rgb="FF426E5C"/>
      </top>
      <bottom/>
      <diagonal/>
    </border>
    <border>
      <left style="double">
        <color rgb="FF426E5C"/>
      </left>
      <right/>
      <top/>
      <bottom/>
      <diagonal/>
    </border>
    <border>
      <left style="double">
        <color rgb="FF426E5C"/>
      </left>
      <right/>
      <top style="thin">
        <color rgb="FF426E5C"/>
      </top>
      <bottom style="double">
        <color rgb="FF426E5C"/>
      </bottom>
      <diagonal/>
    </border>
    <border>
      <left/>
      <right/>
      <top style="thin">
        <color rgb="FF426E5C"/>
      </top>
      <bottom style="double">
        <color rgb="FF426E5C"/>
      </bottom>
      <diagonal/>
    </border>
    <border>
      <left/>
      <right style="double">
        <color rgb="FF426E5C"/>
      </right>
      <top style="thin">
        <color rgb="FF426E5C"/>
      </top>
      <bottom style="double">
        <color rgb="FF426E5C"/>
      </bottom>
      <diagonal/>
    </border>
    <border>
      <left style="double">
        <color rgb="FF426E5C"/>
      </left>
      <right/>
      <top style="double">
        <color rgb="FF426E5C"/>
      </top>
      <bottom style="thin">
        <color rgb="FF426E5C"/>
      </bottom>
      <diagonal/>
    </border>
    <border>
      <left/>
      <right/>
      <top style="double">
        <color rgb="FF426E5C"/>
      </top>
      <bottom style="thin">
        <color rgb="FF426E5C"/>
      </bottom>
      <diagonal/>
    </border>
    <border>
      <left/>
      <right style="double">
        <color rgb="FF426E5C"/>
      </right>
      <top style="double">
        <color rgb="FF426E5C"/>
      </top>
      <bottom style="thin">
        <color rgb="FF426E5C"/>
      </bottom>
      <diagonal/>
    </border>
    <border>
      <left style="double">
        <color rgb="FF426E5C"/>
      </left>
      <right/>
      <top style="thin">
        <color rgb="FF426E5C"/>
      </top>
      <bottom style="thin">
        <color rgb="FF426E5C"/>
      </bottom>
      <diagonal/>
    </border>
    <border>
      <left/>
      <right style="thin">
        <color rgb="FF426E5C"/>
      </right>
      <top style="thin">
        <color rgb="FF426E5C"/>
      </top>
      <bottom style="thin">
        <color rgb="FF426E5C"/>
      </bottom>
      <diagonal/>
    </border>
    <border>
      <left style="double">
        <color rgb="FF426E5C"/>
      </left>
      <right style="thin">
        <color rgb="FF426E5C"/>
      </right>
      <top style="thin">
        <color rgb="FF426E5C"/>
      </top>
      <bottom/>
      <diagonal/>
    </border>
    <border>
      <left style="thin">
        <color rgb="FF426E5C"/>
      </left>
      <right style="double">
        <color rgb="FF426E5C"/>
      </right>
      <top style="thin">
        <color rgb="FF426E5C"/>
      </top>
      <bottom/>
      <diagonal/>
    </border>
    <border>
      <left/>
      <right style="thin">
        <color auto="1"/>
      </right>
      <top style="medium">
        <color auto="1"/>
      </top>
      <bottom style="medium">
        <color auto="1"/>
      </bottom>
      <diagonal/>
    </border>
    <border>
      <left/>
      <right style="thin">
        <color indexed="64"/>
      </right>
      <top style="medium">
        <color indexed="64"/>
      </top>
      <bottom style="thin">
        <color indexed="64"/>
      </bottom>
      <diagonal/>
    </border>
    <border>
      <left/>
      <right/>
      <top style="thin">
        <color rgb="FF426E5C"/>
      </top>
      <bottom/>
      <diagonal/>
    </border>
    <border>
      <left/>
      <right style="thin">
        <color rgb="FF426E5C"/>
      </right>
      <top/>
      <bottom style="thin">
        <color rgb="FF426E5C"/>
      </bottom>
      <diagonal/>
    </border>
    <border>
      <left style="double">
        <color rgb="FF426E5C"/>
      </left>
      <right/>
      <top/>
      <bottom style="thin">
        <color rgb="FF426E5C"/>
      </bottom>
      <diagonal/>
    </border>
    <border>
      <left/>
      <right style="double">
        <color rgb="FF426E5C"/>
      </right>
      <top style="medium">
        <color rgb="FF426E5C"/>
      </top>
      <bottom style="double">
        <color rgb="FF426E5C"/>
      </bottom>
      <diagonal/>
    </border>
    <border>
      <left/>
      <right/>
      <top style="medium">
        <color rgb="FF426E5C"/>
      </top>
      <bottom style="double">
        <color rgb="FF426E5C"/>
      </bottom>
      <diagonal/>
    </border>
    <border>
      <left style="double">
        <color rgb="FF426E5C"/>
      </left>
      <right/>
      <top style="medium">
        <color rgb="FF426E5C"/>
      </top>
      <bottom style="double">
        <color rgb="FF426E5C"/>
      </bottom>
      <diagonal/>
    </border>
    <border>
      <left/>
      <right style="thin">
        <color indexed="64"/>
      </right>
      <top style="medium">
        <color indexed="64"/>
      </top>
      <bottom/>
      <diagonal/>
    </border>
    <border>
      <left/>
      <right/>
      <top style="medium">
        <color indexed="64"/>
      </top>
      <bottom/>
      <diagonal/>
    </border>
    <border>
      <left/>
      <right/>
      <top style="thin">
        <color rgb="FF426E5C"/>
      </top>
      <bottom style="thin">
        <color rgb="FF426E5C"/>
      </bottom>
      <diagonal/>
    </border>
    <border>
      <left style="thin">
        <color rgb="FF426E5C"/>
      </left>
      <right/>
      <top style="thin">
        <color rgb="FF426E5C"/>
      </top>
      <bottom style="thin">
        <color rgb="FF426E5C"/>
      </bottom>
      <diagonal/>
    </border>
    <border>
      <left/>
      <right style="double">
        <color rgb="FF426E5C"/>
      </right>
      <top/>
      <bottom style="thin">
        <color rgb="FF426E5C"/>
      </bottom>
      <diagonal/>
    </border>
    <border>
      <left/>
      <right/>
      <top/>
      <bottom style="thin">
        <color rgb="FF426E5C"/>
      </bottom>
      <diagonal/>
    </border>
    <border>
      <left style="thin">
        <color rgb="FF426E5C"/>
      </left>
      <right/>
      <top/>
      <bottom style="thin">
        <color rgb="FF426E5C"/>
      </bottom>
      <diagonal/>
    </border>
    <border>
      <left/>
      <right style="double">
        <color rgb="FF426E5C"/>
      </right>
      <top style="double">
        <color rgb="FF426E5C"/>
      </top>
      <bottom/>
      <diagonal/>
    </border>
    <border>
      <left style="thin">
        <color rgb="FF426E5C"/>
      </left>
      <right/>
      <top style="double">
        <color rgb="FF426E5C"/>
      </top>
      <bottom/>
      <diagonal/>
    </border>
    <border>
      <left style="double">
        <color rgb="FF426E5C"/>
      </left>
      <right style="thin">
        <color rgb="FF426E5C"/>
      </right>
      <top style="double">
        <color rgb="FF426E5C"/>
      </top>
      <bottom/>
      <diagonal/>
    </border>
    <border>
      <left style="thin">
        <color rgb="FF426E5C"/>
      </left>
      <right/>
      <top style="thin">
        <color rgb="FF426E5C"/>
      </top>
      <bottom style="double">
        <color rgb="FF426E5C"/>
      </bottom>
      <diagonal/>
    </border>
    <border>
      <left/>
      <right style="thin">
        <color rgb="FF426E5C"/>
      </right>
      <top style="thin">
        <color rgb="FF426E5C"/>
      </top>
      <bottom style="double">
        <color rgb="FF426E5C"/>
      </bottom>
      <diagonal/>
    </border>
    <border>
      <left style="thin">
        <color rgb="FF426E5C"/>
      </left>
      <right/>
      <top/>
      <bottom/>
      <diagonal/>
    </border>
    <border>
      <left style="thin">
        <color rgb="FF426E5C"/>
      </left>
      <right style="thin">
        <color indexed="64"/>
      </right>
      <top style="thin">
        <color rgb="FF426E5C"/>
      </top>
      <bottom style="thin">
        <color indexed="64"/>
      </bottom>
      <diagonal/>
    </border>
    <border>
      <left style="thin">
        <color indexed="64"/>
      </left>
      <right style="thin">
        <color rgb="FF426E5C"/>
      </right>
      <top style="thin">
        <color rgb="FF426E5C"/>
      </top>
      <bottom style="thin">
        <color indexed="64"/>
      </bottom>
      <diagonal/>
    </border>
    <border>
      <left style="thin">
        <color rgb="FF426E5C"/>
      </left>
      <right style="thin">
        <color indexed="64"/>
      </right>
      <top style="thin">
        <color rgb="FF426E5C"/>
      </top>
      <bottom style="thin">
        <color rgb="FF426E5C"/>
      </bottom>
      <diagonal/>
    </border>
    <border>
      <left style="thin">
        <color indexed="64"/>
      </left>
      <right style="thin">
        <color rgb="FF426E5C"/>
      </right>
      <top style="thin">
        <color rgb="FF426E5C"/>
      </top>
      <bottom style="thin">
        <color rgb="FF426E5C"/>
      </bottom>
      <diagonal/>
    </border>
    <border>
      <left style="thin">
        <color rgb="FF426E5C"/>
      </left>
      <right style="thin">
        <color indexed="64"/>
      </right>
      <top/>
      <bottom style="thin">
        <color rgb="FF426E5C"/>
      </bottom>
      <diagonal/>
    </border>
    <border>
      <left style="thin">
        <color indexed="64"/>
      </left>
      <right style="thin">
        <color rgb="FF426E5C"/>
      </right>
      <top/>
      <bottom style="thin">
        <color rgb="FF426E5C"/>
      </bottom>
      <diagonal/>
    </border>
    <border>
      <left style="thin">
        <color rgb="FF426E5C"/>
      </left>
      <right style="double">
        <color rgb="FF426E5C"/>
      </right>
      <top style="thin">
        <color rgb="FF426E5C"/>
      </top>
      <bottom style="medium">
        <color indexed="64"/>
      </bottom>
      <diagonal/>
    </border>
    <border>
      <left style="thin">
        <color rgb="FF426E5C"/>
      </left>
      <right style="thin">
        <color rgb="FF426E5C"/>
      </right>
      <top style="thin">
        <color rgb="FF426E5C"/>
      </top>
      <bottom style="medium">
        <color indexed="64"/>
      </bottom>
      <diagonal/>
    </border>
    <border>
      <left style="double">
        <color rgb="FF426E5C"/>
      </left>
      <right style="thin">
        <color rgb="FF426E5C"/>
      </right>
      <top style="thin">
        <color rgb="FF426E5C"/>
      </top>
      <bottom style="medium">
        <color indexed="64"/>
      </bottom>
      <diagonal/>
    </border>
    <border>
      <left style="thin">
        <color rgb="FF426E5C"/>
      </left>
      <right style="double">
        <color rgb="FF426E5C"/>
      </right>
      <top/>
      <bottom/>
      <diagonal/>
    </border>
    <border>
      <left style="thin">
        <color rgb="FF426E5C"/>
      </left>
      <right style="thin">
        <color indexed="64"/>
      </right>
      <top style="thin">
        <color rgb="FF426E5C"/>
      </top>
      <bottom style="medium">
        <color indexed="64"/>
      </bottom>
      <diagonal/>
    </border>
    <border>
      <left style="thin">
        <color indexed="64"/>
      </left>
      <right style="thin">
        <color rgb="FF426E5C"/>
      </right>
      <top style="thin">
        <color rgb="FF426E5C"/>
      </top>
      <bottom style="medium">
        <color indexed="64"/>
      </bottom>
      <diagonal/>
    </border>
    <border>
      <left style="thin">
        <color rgb="FF426E5C"/>
      </left>
      <right/>
      <top/>
      <bottom style="medium">
        <color indexed="64"/>
      </bottom>
      <diagonal/>
    </border>
    <border>
      <left/>
      <right style="thin">
        <color rgb="FF426E5C"/>
      </right>
      <top style="thin">
        <color rgb="FF426E5C"/>
      </top>
      <bottom style="medium">
        <color indexed="64"/>
      </bottom>
      <diagonal/>
    </border>
    <border>
      <left style="thin">
        <color rgb="FF426E5C"/>
      </left>
      <right/>
      <top style="thin">
        <color rgb="FF426E5C"/>
      </top>
      <bottom style="medium">
        <color indexed="64"/>
      </bottom>
      <diagonal/>
    </border>
    <border>
      <left style="thin">
        <color rgb="FF426E5C"/>
      </left>
      <right style="double">
        <color rgb="FF426E5C"/>
      </right>
      <top style="medium">
        <color indexed="64"/>
      </top>
      <bottom style="thin">
        <color rgb="FF426E5C"/>
      </bottom>
      <diagonal/>
    </border>
    <border>
      <left style="thin">
        <color rgb="FF426E5C"/>
      </left>
      <right style="thin">
        <color rgb="FF426E5C"/>
      </right>
      <top style="medium">
        <color indexed="64"/>
      </top>
      <bottom style="thin">
        <color rgb="FF426E5C"/>
      </bottom>
      <diagonal/>
    </border>
    <border>
      <left style="double">
        <color rgb="FF426E5C"/>
      </left>
      <right style="thin">
        <color rgb="FF426E5C"/>
      </right>
      <top style="medium">
        <color indexed="64"/>
      </top>
      <bottom style="thin">
        <color rgb="FF426E5C"/>
      </bottom>
      <diagonal/>
    </border>
    <border>
      <left style="thin">
        <color rgb="FF426E5C"/>
      </left>
      <right style="thin">
        <color indexed="64"/>
      </right>
      <top style="thin">
        <color indexed="64"/>
      </top>
      <bottom style="thin">
        <color indexed="64"/>
      </bottom>
      <diagonal/>
    </border>
    <border>
      <left style="thin">
        <color rgb="FF426E5C"/>
      </left>
      <right/>
      <top style="thin">
        <color rgb="FF426E5C"/>
      </top>
      <bottom/>
      <diagonal/>
    </border>
    <border>
      <left/>
      <right style="thin">
        <color rgb="FF339966"/>
      </right>
      <top style="double">
        <color rgb="FF426E5C"/>
      </top>
      <bottom style="thin">
        <color rgb="FF339966"/>
      </bottom>
      <diagonal/>
    </border>
    <border>
      <left/>
      <right/>
      <top style="double">
        <color rgb="FF426E5C"/>
      </top>
      <bottom style="thin">
        <color rgb="FF339966"/>
      </bottom>
      <diagonal/>
    </border>
    <border>
      <left/>
      <right/>
      <top/>
      <bottom style="thin">
        <color rgb="FF339966"/>
      </bottom>
      <diagonal/>
    </border>
    <border>
      <left style="thin">
        <color rgb="FF339966"/>
      </left>
      <right/>
      <top/>
      <bottom style="thin">
        <color rgb="FF339966"/>
      </bottom>
      <diagonal/>
    </border>
    <border>
      <left style="thin">
        <color rgb="FF426E5C"/>
      </left>
      <right style="thin">
        <color rgb="FF339966"/>
      </right>
      <top style="thin">
        <color rgb="FF426E5C"/>
      </top>
      <bottom style="double">
        <color rgb="FF426E5C"/>
      </bottom>
      <diagonal/>
    </border>
    <border>
      <left style="thin">
        <color rgb="FF426E5C"/>
      </left>
      <right style="thin">
        <color rgb="FF339966"/>
      </right>
      <top style="thin">
        <color rgb="FF426E5C"/>
      </top>
      <bottom/>
      <diagonal/>
    </border>
    <border>
      <left/>
      <right style="thin">
        <color theme="0" tint="-0.14999847407452621"/>
      </right>
      <top style="thin">
        <color theme="0" tint="-0.14999847407452621"/>
      </top>
      <bottom style="thin">
        <color theme="0" tint="-0.14999847407452621"/>
      </bottom>
      <diagonal/>
    </border>
    <border>
      <left style="thin">
        <color rgb="FF426E5C"/>
      </left>
      <right style="thin">
        <color rgb="FF339966"/>
      </right>
      <top style="thin">
        <color rgb="FF426E5C"/>
      </top>
      <bottom style="thin">
        <color rgb="FF426E5C"/>
      </bottom>
      <diagonal/>
    </border>
    <border>
      <left style="thin">
        <color rgb="FF339966"/>
      </left>
      <right style="thin">
        <color rgb="FF339966"/>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rgb="FF339966"/>
      </left>
      <right style="thin">
        <color rgb="FF339966"/>
      </right>
      <top/>
      <bottom style="thin">
        <color rgb="FF339966"/>
      </bottom>
      <diagonal/>
    </border>
    <border>
      <left style="thin">
        <color rgb="FF339966"/>
      </left>
      <right style="thin">
        <color rgb="FF339966"/>
      </right>
      <top style="thin">
        <color indexed="64"/>
      </top>
      <bottom style="thin">
        <color indexed="64"/>
      </bottom>
      <diagonal/>
    </border>
    <border>
      <left style="thin">
        <color rgb="FF339966"/>
      </left>
      <right style="thin">
        <color rgb="FF339966"/>
      </right>
      <top/>
      <bottom/>
      <diagonal/>
    </border>
    <border>
      <left style="thin">
        <color rgb="FF339966"/>
      </left>
      <right style="thin">
        <color indexed="64"/>
      </right>
      <top style="thin">
        <color indexed="64"/>
      </top>
      <bottom style="thin">
        <color indexed="64"/>
      </bottom>
      <diagonal/>
    </border>
    <border>
      <left/>
      <right style="thin">
        <color rgb="FF426E5C"/>
      </right>
      <top style="thin">
        <color rgb="FF426E5C"/>
      </top>
      <bottom style="thin">
        <color rgb="FF339966"/>
      </bottom>
      <diagonal/>
    </border>
    <border>
      <left/>
      <right style="thin">
        <color rgb="FF339966"/>
      </right>
      <top/>
      <bottom style="thin">
        <color rgb="FF339966"/>
      </bottom>
      <diagonal/>
    </border>
    <border>
      <left style="thin">
        <color rgb="FF426E5C"/>
      </left>
      <right style="thin">
        <color rgb="FF339966"/>
      </right>
      <top/>
      <bottom style="thin">
        <color rgb="FF426E5C"/>
      </bottom>
      <diagonal/>
    </border>
    <border>
      <left style="thin">
        <color rgb="FF339966"/>
      </left>
      <right style="thin">
        <color rgb="FF339966"/>
      </right>
      <top style="thin">
        <color rgb="FF339966"/>
      </top>
      <bottom/>
      <diagonal/>
    </border>
    <border>
      <left style="thin">
        <color rgb="FF339966"/>
      </left>
      <right style="thin">
        <color indexed="64"/>
      </right>
      <top/>
      <bottom style="thin">
        <color indexed="64"/>
      </bottom>
      <diagonal/>
    </border>
    <border>
      <left style="thin">
        <color rgb="FF426E5C"/>
      </left>
      <right style="thin">
        <color rgb="FF339966"/>
      </right>
      <top style="thin">
        <color rgb="FF426E5C"/>
      </top>
      <bottom style="thin">
        <color rgb="FF339966"/>
      </bottom>
      <diagonal/>
    </border>
    <border>
      <left style="thin">
        <color rgb="FF426E5C"/>
      </left>
      <right style="thin">
        <color rgb="FF426E5C"/>
      </right>
      <top style="thin">
        <color rgb="FF426E5C"/>
      </top>
      <bottom style="thin">
        <color rgb="FF339966"/>
      </bottom>
      <diagonal/>
    </border>
    <border>
      <left style="thin">
        <color indexed="64"/>
      </left>
      <right/>
      <top/>
      <bottom style="thin">
        <color rgb="FF339966"/>
      </bottom>
      <diagonal/>
    </border>
    <border>
      <left style="thin">
        <color rgb="FF339966"/>
      </left>
      <right style="thin">
        <color indexed="64"/>
      </right>
      <top/>
      <bottom style="thin">
        <color rgb="FF339966"/>
      </bottom>
      <diagonal/>
    </border>
    <border>
      <left/>
      <right style="thin">
        <color rgb="FF339966"/>
      </right>
      <top/>
      <bottom/>
      <diagonal/>
    </border>
    <border>
      <left style="thin">
        <color rgb="FF339966"/>
      </left>
      <right style="thin">
        <color indexed="64"/>
      </right>
      <top/>
      <bottom/>
      <diagonal/>
    </border>
    <border>
      <left style="thin">
        <color rgb="FF339966"/>
      </left>
      <right style="thin">
        <color indexed="64"/>
      </right>
      <top style="thin">
        <color indexed="64"/>
      </top>
      <bottom style="thin">
        <color rgb="FF339966"/>
      </bottom>
      <diagonal/>
    </border>
    <border>
      <left/>
      <right style="thin">
        <color rgb="FF339966"/>
      </right>
      <top style="thin">
        <color rgb="FF339966"/>
      </top>
      <bottom/>
      <diagonal/>
    </border>
    <border>
      <left/>
      <right/>
      <top style="thin">
        <color rgb="FF339966"/>
      </top>
      <bottom/>
      <diagonal/>
    </border>
    <border>
      <left style="thin">
        <color rgb="FF426E5C"/>
      </left>
      <right style="thin">
        <color rgb="FF339966"/>
      </right>
      <top style="thin">
        <color rgb="FF339966"/>
      </top>
      <bottom style="thin">
        <color rgb="FF426E5C"/>
      </bottom>
      <diagonal/>
    </border>
    <border>
      <left style="thin">
        <color rgb="FF426E5C"/>
      </left>
      <right style="thin">
        <color rgb="FF426E5C"/>
      </right>
      <top style="thin">
        <color rgb="FF339966"/>
      </top>
      <bottom style="thin">
        <color rgb="FF426E5C"/>
      </bottom>
      <diagonal/>
    </border>
    <border>
      <left/>
      <right style="thin">
        <color rgb="FF426E5C"/>
      </right>
      <top style="thin">
        <color rgb="FF339966"/>
      </top>
      <bottom style="thin">
        <color rgb="FF426E5C"/>
      </bottom>
      <diagonal/>
    </border>
    <border>
      <left style="thin">
        <color indexed="64"/>
      </left>
      <right/>
      <top style="thin">
        <color rgb="FF339966"/>
      </top>
      <bottom style="thin">
        <color indexed="64"/>
      </bottom>
      <diagonal/>
    </border>
    <border>
      <left style="thin">
        <color rgb="FF339966"/>
      </left>
      <right style="thin">
        <color indexed="64"/>
      </right>
      <top style="thin">
        <color rgb="FF339966"/>
      </top>
      <bottom style="thin">
        <color indexed="64"/>
      </bottom>
      <diagonal/>
    </border>
    <border>
      <left style="thin">
        <color indexed="64"/>
      </left>
      <right/>
      <top style="thin">
        <color rgb="FF426E5C"/>
      </top>
      <bottom style="thin">
        <color rgb="FF426E5C"/>
      </bottom>
      <diagonal/>
    </border>
    <border>
      <left style="double">
        <color rgb="FF426E5C"/>
      </left>
      <right style="thin">
        <color rgb="FF426E5C"/>
      </right>
      <top/>
      <bottom style="double">
        <color rgb="FF426E5C"/>
      </bottom>
      <diagonal/>
    </border>
    <border>
      <left style="thin">
        <color rgb="FF426E5C"/>
      </left>
      <right style="thin">
        <color rgb="FF426E5C"/>
      </right>
      <top/>
      <bottom style="medium">
        <color indexed="64"/>
      </bottom>
      <diagonal/>
    </border>
    <border>
      <left style="thin">
        <color rgb="FF426E5C"/>
      </left>
      <right style="thin">
        <color rgb="FF426E5C"/>
      </right>
      <top style="double">
        <color rgb="FF426E5C"/>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rgb="FF426E5C"/>
      </left>
      <right style="medium">
        <color indexed="64"/>
      </right>
      <top style="medium">
        <color indexed="64"/>
      </top>
      <bottom style="medium">
        <color indexed="64"/>
      </bottom>
      <diagonal/>
    </border>
    <border>
      <left style="thin">
        <color rgb="FF426E5C"/>
      </left>
      <right style="thin">
        <color rgb="FF426E5C"/>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426E5C"/>
      </right>
      <top style="medium">
        <color indexed="64"/>
      </top>
      <bottom style="medium">
        <color indexed="64"/>
      </bottom>
      <diagonal/>
    </border>
    <border>
      <left style="thin">
        <color rgb="FF426E5C"/>
      </left>
      <right/>
      <top style="medium">
        <color indexed="64"/>
      </top>
      <bottom style="medium">
        <color indexed="64"/>
      </bottom>
      <diagonal/>
    </border>
  </borders>
  <cellStyleXfs count="53">
    <xf numFmtId="0" fontId="0" fillId="0" borderId="0"/>
    <xf numFmtId="0" fontId="4" fillId="0" borderId="0"/>
    <xf numFmtId="0" fontId="4" fillId="0" borderId="0"/>
    <xf numFmtId="0" fontId="4" fillId="0" borderId="0"/>
    <xf numFmtId="0" fontId="3" fillId="0" borderId="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xf numFmtId="176" fontId="3" fillId="0" borderId="0" applyFont="0" applyFill="0" applyBorder="0" applyAlignment="0" applyProtection="0"/>
  </cellStyleXfs>
  <cellXfs count="2113">
    <xf numFmtId="0" fontId="0" fillId="0" borderId="0" xfId="0"/>
    <xf numFmtId="0" fontId="1" fillId="0" borderId="0" xfId="0" applyFont="1"/>
    <xf numFmtId="0" fontId="0" fillId="0" borderId="19" xfId="0" applyBorder="1" applyAlignment="1">
      <alignment vertical="center"/>
    </xf>
    <xf numFmtId="0" fontId="0" fillId="0" borderId="19" xfId="0" applyBorder="1"/>
    <xf numFmtId="0" fontId="7" fillId="0" borderId="0" xfId="0" applyFont="1" applyBorder="1" applyAlignment="1">
      <alignment horizontal="center" vertical="top" wrapText="1"/>
    </xf>
    <xf numFmtId="0" fontId="8" fillId="5" borderId="19" xfId="0" applyFont="1" applyFill="1" applyBorder="1" applyAlignment="1">
      <alignment horizontal="center" vertical="center" wrapText="1"/>
    </xf>
    <xf numFmtId="0" fontId="8" fillId="3" borderId="18" xfId="0" applyFont="1" applyFill="1" applyBorder="1" applyAlignment="1">
      <alignment horizontal="center" vertical="center"/>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4" fontId="8" fillId="3" borderId="1" xfId="0" applyNumberFormat="1" applyFont="1" applyFill="1" applyBorder="1" applyAlignment="1">
      <alignment horizontal="right" vertical="center" wrapText="1"/>
    </xf>
    <xf numFmtId="4" fontId="8" fillId="3" borderId="19" xfId="0" applyNumberFormat="1" applyFont="1" applyFill="1" applyBorder="1" applyAlignment="1">
      <alignment horizontal="right" vertical="center" wrapText="1"/>
    </xf>
    <xf numFmtId="4" fontId="0" fillId="6" borderId="0" xfId="0" applyNumberFormat="1" applyFill="1"/>
    <xf numFmtId="0" fontId="10" fillId="0" borderId="1" xfId="0" applyFont="1" applyBorder="1" applyAlignment="1">
      <alignment horizontal="justify" vertical="center"/>
    </xf>
    <xf numFmtId="0" fontId="6" fillId="7" borderId="0" xfId="0" applyFont="1" applyFill="1" applyBorder="1" applyAlignment="1">
      <alignment horizontal="justify" vertical="top"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justify" vertical="center"/>
    </xf>
    <xf numFmtId="0" fontId="10" fillId="6" borderId="19" xfId="0" applyFont="1" applyFill="1" applyBorder="1" applyAlignment="1">
      <alignment horizontal="justify" vertical="center"/>
    </xf>
    <xf numFmtId="0" fontId="11" fillId="7" borderId="1" xfId="0" applyFont="1" applyFill="1" applyBorder="1" applyAlignment="1">
      <alignment horizontal="justify" vertical="center" wrapText="1"/>
    </xf>
    <xf numFmtId="0" fontId="11" fillId="6" borderId="1" xfId="0" applyFont="1" applyFill="1" applyBorder="1" applyAlignment="1">
      <alignment horizontal="justify" vertical="center" wrapText="1"/>
    </xf>
    <xf numFmtId="0" fontId="11" fillId="6" borderId="19" xfId="0" applyFont="1" applyFill="1" applyBorder="1" applyAlignment="1">
      <alignment horizontal="justify" vertical="center" wrapText="1"/>
    </xf>
    <xf numFmtId="0" fontId="9" fillId="0" borderId="18" xfId="0" applyFont="1" applyBorder="1" applyAlignment="1">
      <alignment vertical="center"/>
    </xf>
    <xf numFmtId="0" fontId="11" fillId="2" borderId="1" xfId="0" applyFont="1" applyFill="1" applyBorder="1" applyAlignment="1">
      <alignment horizontal="justify" vertical="center" wrapText="1"/>
    </xf>
    <xf numFmtId="0" fontId="11" fillId="7" borderId="1" xfId="0" applyFont="1" applyFill="1" applyBorder="1" applyAlignment="1">
      <alignment horizontal="left" vertical="center" wrapText="1"/>
    </xf>
    <xf numFmtId="0" fontId="0" fillId="0" borderId="0" xfId="0" applyBorder="1"/>
    <xf numFmtId="0" fontId="10" fillId="0" borderId="1" xfId="0" applyFont="1" applyBorder="1" applyAlignment="1">
      <alignment horizontal="justify" vertical="top"/>
    </xf>
    <xf numFmtId="0" fontId="9" fillId="6" borderId="18" xfId="0" applyFont="1" applyFill="1" applyBorder="1" applyAlignment="1">
      <alignment horizontal="center" vertical="center"/>
    </xf>
    <xf numFmtId="0" fontId="9" fillId="6" borderId="1" xfId="0" applyFont="1" applyFill="1" applyBorder="1" applyAlignment="1">
      <alignment horizontal="center" vertical="center"/>
    </xf>
    <xf numFmtId="4" fontId="9" fillId="6" borderId="1" xfId="0" applyNumberFormat="1" applyFont="1" applyFill="1" applyBorder="1" applyAlignment="1">
      <alignment horizontal="right"/>
    </xf>
    <xf numFmtId="4" fontId="9" fillId="6" borderId="19" xfId="0" applyNumberFormat="1" applyFont="1" applyFill="1" applyBorder="1" applyAlignment="1">
      <alignment horizontal="right"/>
    </xf>
    <xf numFmtId="0" fontId="10" fillId="0" borderId="1" xfId="0" applyFont="1" applyFill="1" applyBorder="1" applyAlignment="1">
      <alignment horizontal="justify" vertical="center"/>
    </xf>
    <xf numFmtId="0" fontId="9" fillId="6" borderId="18" xfId="0" applyFont="1" applyFill="1" applyBorder="1" applyAlignment="1">
      <alignment vertical="center"/>
    </xf>
    <xf numFmtId="0" fontId="9" fillId="6" borderId="1" xfId="0" applyFont="1" applyFill="1" applyBorder="1" applyAlignment="1">
      <alignment vertical="center"/>
    </xf>
    <xf numFmtId="4" fontId="9" fillId="6" borderId="1" xfId="0" applyNumberFormat="1" applyFont="1" applyFill="1" applyBorder="1" applyAlignment="1">
      <alignment vertical="center"/>
    </xf>
    <xf numFmtId="4" fontId="9" fillId="6" borderId="19" xfId="0" applyNumberFormat="1" applyFont="1" applyFill="1" applyBorder="1" applyAlignment="1">
      <alignment vertical="center"/>
    </xf>
    <xf numFmtId="0" fontId="11" fillId="7" borderId="1" xfId="0" applyFont="1" applyFill="1" applyBorder="1" applyAlignment="1">
      <alignment horizontal="justify" vertical="top" wrapText="1"/>
    </xf>
    <xf numFmtId="0" fontId="11" fillId="0" borderId="1" xfId="0" applyFont="1" applyBorder="1" applyAlignment="1">
      <alignment horizontal="justify" vertical="top" wrapText="1"/>
    </xf>
    <xf numFmtId="0" fontId="12" fillId="6" borderId="27" xfId="0" applyFont="1" applyFill="1" applyBorder="1" applyAlignment="1">
      <alignment horizontal="justify" vertical="center"/>
    </xf>
    <xf numFmtId="0" fontId="10" fillId="6" borderId="29" xfId="0" applyFont="1" applyFill="1" applyBorder="1" applyAlignment="1">
      <alignment horizontal="justify" vertical="center"/>
    </xf>
    <xf numFmtId="0" fontId="9" fillId="6" borderId="29" xfId="0" applyFont="1" applyFill="1" applyBorder="1" applyAlignment="1">
      <alignment vertical="center"/>
    </xf>
    <xf numFmtId="4" fontId="9" fillId="6" borderId="29" xfId="0" applyNumberFormat="1" applyFont="1" applyFill="1" applyBorder="1" applyAlignment="1">
      <alignment vertical="center"/>
    </xf>
    <xf numFmtId="4" fontId="9" fillId="6" borderId="30" xfId="0" applyNumberFormat="1" applyFont="1" applyFill="1" applyBorder="1" applyAlignment="1">
      <alignment vertical="center"/>
    </xf>
    <xf numFmtId="0" fontId="11" fillId="0" borderId="1" xfId="0" applyFont="1" applyFill="1" applyBorder="1" applyAlignment="1">
      <alignment horizontal="left" vertical="center" wrapText="1"/>
    </xf>
    <xf numFmtId="0" fontId="7" fillId="6" borderId="18" xfId="0" applyFont="1" applyFill="1" applyBorder="1" applyAlignment="1">
      <alignment horizontal="center" vertical="center"/>
    </xf>
    <xf numFmtId="4" fontId="7" fillId="6" borderId="18" xfId="0" applyNumberFormat="1" applyFont="1" applyFill="1" applyBorder="1" applyAlignment="1">
      <alignment horizontal="right" vertical="center"/>
    </xf>
    <xf numFmtId="4" fontId="7" fillId="6" borderId="45" xfId="0" applyNumberFormat="1" applyFont="1" applyFill="1" applyBorder="1" applyAlignment="1">
      <alignment horizontal="right" vertical="center"/>
    </xf>
    <xf numFmtId="0" fontId="7" fillId="3" borderId="18" xfId="0" applyFont="1" applyFill="1" applyBorder="1" applyAlignment="1">
      <alignment horizontal="center" vertical="center"/>
    </xf>
    <xf numFmtId="4" fontId="9" fillId="3" borderId="1" xfId="0" applyNumberFormat="1" applyFont="1" applyFill="1" applyBorder="1" applyAlignment="1">
      <alignment vertical="center"/>
    </xf>
    <xf numFmtId="4" fontId="9" fillId="3" borderId="19" xfId="0" applyNumberFormat="1" applyFont="1" applyFill="1" applyBorder="1" applyAlignment="1">
      <alignment vertical="center"/>
    </xf>
    <xf numFmtId="0" fontId="9" fillId="0" borderId="1" xfId="0" applyFont="1" applyBorder="1" applyAlignment="1">
      <alignment horizontal="justify" vertical="center" wrapText="1"/>
    </xf>
    <xf numFmtId="0" fontId="11" fillId="7" borderId="15" xfId="0" applyFont="1" applyFill="1" applyBorder="1" applyAlignment="1">
      <alignment horizontal="justify" vertical="center" wrapText="1"/>
    </xf>
    <xf numFmtId="0" fontId="7" fillId="6" borderId="1" xfId="0" applyFont="1" applyFill="1" applyBorder="1" applyAlignment="1">
      <alignment vertical="center"/>
    </xf>
    <xf numFmtId="43" fontId="7" fillId="6" borderId="1" xfId="48" applyFont="1" applyFill="1" applyBorder="1" applyAlignment="1">
      <alignment vertical="center"/>
    </xf>
    <xf numFmtId="43" fontId="7" fillId="6" borderId="19" xfId="48" applyFont="1" applyFill="1" applyBorder="1" applyAlignment="1">
      <alignment vertical="center"/>
    </xf>
    <xf numFmtId="0" fontId="11" fillId="0" borderId="1" xfId="0" applyFont="1" applyBorder="1" applyAlignment="1">
      <alignment horizontal="justify" vertical="center" wrapText="1"/>
    </xf>
    <xf numFmtId="43" fontId="12" fillId="6" borderId="1" xfId="48" applyFont="1" applyFill="1" applyBorder="1" applyAlignment="1">
      <alignment vertical="center" wrapText="1"/>
    </xf>
    <xf numFmtId="43" fontId="12" fillId="6" borderId="19" xfId="48" applyFont="1" applyFill="1" applyBorder="1" applyAlignment="1">
      <alignment vertical="center" wrapText="1"/>
    </xf>
    <xf numFmtId="0" fontId="11" fillId="2" borderId="1" xfId="31" applyFont="1" applyFill="1" applyBorder="1" applyAlignment="1">
      <alignment horizontal="justify" vertical="center" wrapText="1"/>
    </xf>
    <xf numFmtId="0" fontId="9" fillId="0" borderId="18" xfId="0" applyFont="1" applyBorder="1" applyAlignment="1">
      <alignment horizontal="center" vertical="center"/>
    </xf>
    <xf numFmtId="0" fontId="7" fillId="6" borderId="18" xfId="0" applyFont="1" applyFill="1" applyBorder="1" applyAlignment="1">
      <alignment vertical="center"/>
    </xf>
    <xf numFmtId="43" fontId="7" fillId="6" borderId="1" xfId="0" applyNumberFormat="1" applyFont="1" applyFill="1" applyBorder="1" applyAlignment="1">
      <alignment horizontal="right" vertical="center"/>
    </xf>
    <xf numFmtId="43" fontId="7" fillId="6" borderId="19" xfId="0" applyNumberFormat="1" applyFont="1" applyFill="1" applyBorder="1" applyAlignment="1">
      <alignment vertical="center"/>
    </xf>
    <xf numFmtId="0" fontId="7" fillId="0" borderId="18" xfId="0" applyFont="1" applyBorder="1" applyAlignment="1">
      <alignment horizontal="center" vertical="center"/>
    </xf>
    <xf numFmtId="0" fontId="11" fillId="2" borderId="1" xfId="3" applyFont="1" applyFill="1" applyBorder="1" applyAlignment="1">
      <alignment horizontal="justify" vertical="center" wrapText="1"/>
    </xf>
    <xf numFmtId="0" fontId="10" fillId="0" borderId="1" xfId="0" applyFont="1" applyBorder="1" applyAlignment="1">
      <alignment horizontal="center" vertical="center" wrapText="1"/>
    </xf>
    <xf numFmtId="43" fontId="9" fillId="0" borderId="1" xfId="48" applyFont="1" applyBorder="1" applyAlignment="1">
      <alignment horizontal="center" vertical="center"/>
    </xf>
    <xf numFmtId="43" fontId="9" fillId="0" borderId="19" xfId="48" applyFont="1" applyBorder="1" applyAlignment="1">
      <alignment horizontal="center" vertical="center"/>
    </xf>
    <xf numFmtId="0" fontId="9" fillId="6" borderId="14" xfId="0" applyFont="1" applyFill="1" applyBorder="1"/>
    <xf numFmtId="4" fontId="14" fillId="4" borderId="15" xfId="3" applyNumberFormat="1" applyFont="1" applyFill="1" applyBorder="1" applyAlignment="1">
      <alignment vertical="center"/>
    </xf>
    <xf numFmtId="4" fontId="14" fillId="4" borderId="16" xfId="3" applyNumberFormat="1" applyFont="1" applyFill="1" applyBorder="1" applyAlignment="1">
      <alignment vertical="center"/>
    </xf>
    <xf numFmtId="0" fontId="9" fillId="0" borderId="41" xfId="0" applyFont="1" applyBorder="1" applyAlignment="1">
      <alignment horizontal="justify" vertical="center" wrapText="1"/>
    </xf>
    <xf numFmtId="0" fontId="11" fillId="0" borderId="1" xfId="2" applyFont="1" applyBorder="1" applyAlignment="1">
      <alignment horizontal="justify" vertical="center" wrapText="1"/>
    </xf>
    <xf numFmtId="0" fontId="10" fillId="0" borderId="5" xfId="0" applyFont="1" applyBorder="1" applyAlignment="1">
      <alignment horizontal="justify" vertical="center"/>
    </xf>
    <xf numFmtId="0" fontId="9" fillId="0" borderId="2" xfId="0" applyFont="1" applyBorder="1" applyAlignment="1">
      <alignment horizontal="justify" vertical="center" wrapText="1"/>
    </xf>
    <xf numFmtId="43" fontId="16" fillId="6" borderId="1" xfId="0" applyNumberFormat="1" applyFont="1" applyFill="1" applyBorder="1" applyAlignment="1">
      <alignment vertical="center"/>
    </xf>
    <xf numFmtId="43" fontId="16" fillId="6" borderId="19" xfId="0" applyNumberFormat="1" applyFont="1" applyFill="1" applyBorder="1" applyAlignment="1">
      <alignment vertical="center"/>
    </xf>
    <xf numFmtId="0" fontId="9" fillId="0" borderId="1" xfId="0" applyFont="1" applyFill="1" applyBorder="1" applyAlignment="1">
      <alignment horizontal="justify" vertical="center" wrapText="1"/>
    </xf>
    <xf numFmtId="0" fontId="10" fillId="0" borderId="15" xfId="0" applyFont="1" applyBorder="1" applyAlignment="1">
      <alignment horizontal="left" vertical="center"/>
    </xf>
    <xf numFmtId="0" fontId="10" fillId="0" borderId="15" xfId="0" applyFont="1" applyBorder="1" applyAlignment="1">
      <alignment horizontal="left" vertical="center" wrapText="1"/>
    </xf>
    <xf numFmtId="0" fontId="9" fillId="0" borderId="15" xfId="0" applyFont="1" applyFill="1" applyBorder="1" applyAlignment="1">
      <alignment horizontal="justify" vertical="center" wrapText="1"/>
    </xf>
    <xf numFmtId="43" fontId="9" fillId="0" borderId="15" xfId="48" applyFont="1" applyBorder="1" applyAlignment="1">
      <alignment horizontal="center" vertical="center"/>
    </xf>
    <xf numFmtId="43" fontId="9" fillId="0" borderId="16" xfId="48" applyFont="1" applyBorder="1" applyAlignment="1">
      <alignment horizontal="center" vertical="center"/>
    </xf>
    <xf numFmtId="0" fontId="0" fillId="0" borderId="18" xfId="0" applyBorder="1"/>
    <xf numFmtId="0" fontId="0" fillId="0" borderId="0" xfId="0" applyFont="1"/>
    <xf numFmtId="0" fontId="17" fillId="0" borderId="0" xfId="0" applyFont="1"/>
    <xf numFmtId="0" fontId="18" fillId="0" borderId="0" xfId="0" applyFont="1"/>
    <xf numFmtId="0" fontId="0" fillId="0" borderId="0" xfId="0" applyFill="1"/>
    <xf numFmtId="0" fontId="7" fillId="0" borderId="0" xfId="0" applyFont="1" applyAlignment="1">
      <alignment vertical="center"/>
    </xf>
    <xf numFmtId="0" fontId="8" fillId="0" borderId="0" xfId="0" applyFont="1" applyBorder="1" applyAlignment="1"/>
    <xf numFmtId="0" fontId="8" fillId="0" borderId="3" xfId="0" applyFont="1" applyBorder="1" applyAlignment="1"/>
    <xf numFmtId="0" fontId="5" fillId="0" borderId="1" xfId="0" applyFont="1" applyFill="1" applyBorder="1" applyAlignment="1">
      <alignment vertical="top" wrapText="1"/>
    </xf>
    <xf numFmtId="4" fontId="0" fillId="0" borderId="1" xfId="0" applyNumberFormat="1" applyBorder="1" applyAlignment="1">
      <alignment vertical="center"/>
    </xf>
    <xf numFmtId="0" fontId="0" fillId="0" borderId="19" xfId="0" applyBorder="1" applyAlignment="1">
      <alignment horizontal="justify" vertical="top" wrapText="1"/>
    </xf>
    <xf numFmtId="0" fontId="0" fillId="0" borderId="37" xfId="0" applyBorder="1" applyAlignment="1">
      <alignment horizontal="justify" vertical="center" wrapText="1"/>
    </xf>
    <xf numFmtId="0" fontId="21" fillId="0" borderId="1" xfId="0" applyFont="1" applyFill="1" applyBorder="1" applyAlignment="1">
      <alignment vertical="top" wrapText="1"/>
    </xf>
    <xf numFmtId="4" fontId="0" fillId="0" borderId="0" xfId="0" applyNumberFormat="1"/>
    <xf numFmtId="0" fontId="0" fillId="0" borderId="19" xfId="0" applyBorder="1" applyAlignment="1">
      <alignment horizontal="justify" vertical="center" wrapText="1"/>
    </xf>
    <xf numFmtId="0" fontId="21" fillId="0" borderId="1" xfId="0" applyFont="1" applyFill="1" applyBorder="1" applyAlignment="1">
      <alignment horizontal="justify" vertical="top" wrapText="1"/>
    </xf>
    <xf numFmtId="0" fontId="0" fillId="0" borderId="18" xfId="0" applyBorder="1" applyAlignment="1">
      <alignment horizontal="center" vertical="top" wrapText="1"/>
    </xf>
    <xf numFmtId="0" fontId="22" fillId="12" borderId="61" xfId="0" applyFont="1" applyFill="1" applyBorder="1" applyAlignment="1">
      <alignment vertical="center"/>
    </xf>
    <xf numFmtId="4" fontId="22" fillId="12" borderId="61" xfId="0" applyNumberFormat="1" applyFont="1" applyFill="1" applyBorder="1" applyAlignment="1">
      <alignment vertical="center"/>
    </xf>
    <xf numFmtId="4" fontId="22" fillId="12" borderId="62" xfId="0" applyNumberFormat="1" applyFont="1" applyFill="1" applyBorder="1" applyAlignment="1">
      <alignment vertical="center"/>
    </xf>
    <xf numFmtId="4" fontId="0" fillId="0" borderId="0" xfId="0" applyNumberFormat="1" applyFill="1" applyBorder="1" applyAlignment="1">
      <alignment vertical="center"/>
    </xf>
    <xf numFmtId="0" fontId="21" fillId="0" borderId="6" xfId="0" applyFont="1" applyFill="1" applyBorder="1" applyAlignment="1">
      <alignment horizontal="justify" vertical="center" wrapText="1"/>
    </xf>
    <xf numFmtId="4" fontId="0" fillId="0" borderId="13" xfId="0" applyNumberFormat="1" applyBorder="1" applyAlignment="1">
      <alignment horizontal="right" vertical="center"/>
    </xf>
    <xf numFmtId="4" fontId="0" fillId="0" borderId="19" xfId="0" applyNumberFormat="1" applyBorder="1" applyAlignment="1">
      <alignment horizontal="right" vertical="center"/>
    </xf>
    <xf numFmtId="0" fontId="21" fillId="0" borderId="28" xfId="0" applyFont="1" applyFill="1" applyBorder="1" applyAlignment="1">
      <alignment horizontal="justify" vertical="center" wrapText="1"/>
    </xf>
    <xf numFmtId="0" fontId="0" fillId="0" borderId="1" xfId="0" applyBorder="1" applyAlignment="1">
      <alignment horizontal="justify" vertical="center" wrapText="1"/>
    </xf>
    <xf numFmtId="0" fontId="5" fillId="0" borderId="6" xfId="0" applyFont="1" applyFill="1" applyBorder="1" applyAlignment="1">
      <alignment vertical="center" wrapText="1"/>
    </xf>
    <xf numFmtId="0" fontId="5" fillId="0" borderId="28" xfId="0" applyFont="1" applyFill="1" applyBorder="1" applyAlignment="1">
      <alignment vertical="center" wrapText="1"/>
    </xf>
    <xf numFmtId="0" fontId="0" fillId="0" borderId="5" xfId="0" applyBorder="1" applyAlignment="1">
      <alignment horizontal="justify" vertical="center" wrapText="1"/>
    </xf>
    <xf numFmtId="0" fontId="0" fillId="0" borderId="28" xfId="0" applyBorder="1" applyAlignment="1">
      <alignment horizontal="justify" vertical="center" wrapText="1"/>
    </xf>
    <xf numFmtId="0" fontId="21" fillId="0" borderId="28" xfId="0" applyFont="1" applyFill="1" applyBorder="1" applyAlignment="1">
      <alignment wrapText="1"/>
    </xf>
    <xf numFmtId="0" fontId="21" fillId="0" borderId="22" xfId="0" applyFont="1" applyFill="1" applyBorder="1" applyAlignment="1">
      <alignment horizontal="left" vertical="center" wrapText="1"/>
    </xf>
    <xf numFmtId="0" fontId="21" fillId="0" borderId="22" xfId="0" applyFont="1" applyFill="1" applyBorder="1" applyAlignment="1">
      <alignment horizontal="left" vertical="top" wrapText="1"/>
    </xf>
    <xf numFmtId="0" fontId="21" fillId="0" borderId="28" xfId="0" applyFont="1" applyFill="1" applyBorder="1" applyAlignment="1">
      <alignment horizontal="justify" vertical="center"/>
    </xf>
    <xf numFmtId="0" fontId="21" fillId="0" borderId="22" xfId="0" applyFont="1" applyFill="1" applyBorder="1" applyAlignment="1">
      <alignment horizontal="left" vertical="top"/>
    </xf>
    <xf numFmtId="0" fontId="5" fillId="0" borderId="22" xfId="0" applyFont="1" applyFill="1" applyBorder="1" applyAlignment="1">
      <alignment horizontal="left" vertical="top" wrapText="1"/>
    </xf>
    <xf numFmtId="0" fontId="0" fillId="0" borderId="37" xfId="0" applyBorder="1" applyAlignment="1">
      <alignment horizontal="justify" vertical="top" wrapText="1"/>
    </xf>
    <xf numFmtId="0" fontId="21" fillId="0" borderId="29" xfId="0" applyFont="1" applyFill="1" applyBorder="1" applyAlignment="1">
      <alignment horizontal="justify" vertical="center" wrapText="1"/>
    </xf>
    <xf numFmtId="4" fontId="0" fillId="0" borderId="25" xfId="0" applyNumberFormat="1" applyBorder="1" applyAlignment="1">
      <alignment horizontal="right" vertical="center"/>
    </xf>
    <xf numFmtId="0" fontId="23" fillId="12" borderId="64" xfId="0" applyFont="1" applyFill="1" applyBorder="1" applyAlignment="1">
      <alignment vertical="center"/>
    </xf>
    <xf numFmtId="4" fontId="23" fillId="12" borderId="65" xfId="0" applyNumberFormat="1" applyFont="1" applyFill="1" applyBorder="1" applyAlignment="1">
      <alignment vertical="center"/>
    </xf>
    <xf numFmtId="0" fontId="0" fillId="12" borderId="38" xfId="0" applyFill="1" applyBorder="1"/>
    <xf numFmtId="0" fontId="21" fillId="0" borderId="1" xfId="0" applyFont="1" applyFill="1" applyBorder="1" applyAlignment="1">
      <alignment horizontal="justify" vertical="center"/>
    </xf>
    <xf numFmtId="0" fontId="21" fillId="0" borderId="1" xfId="0" applyFont="1" applyFill="1" applyBorder="1" applyAlignment="1">
      <alignment vertical="center" wrapText="1"/>
    </xf>
    <xf numFmtId="0" fontId="21" fillId="0" borderId="1" xfId="0" applyFont="1" applyFill="1" applyBorder="1" applyAlignment="1">
      <alignment horizontal="left" vertical="top" wrapText="1"/>
    </xf>
    <xf numFmtId="0" fontId="21" fillId="0" borderId="1" xfId="0" applyFont="1" applyFill="1" applyBorder="1" applyAlignment="1">
      <alignment horizontal="left" vertical="center" wrapText="1"/>
    </xf>
    <xf numFmtId="0" fontId="21" fillId="0" borderId="15" xfId="0" applyFont="1" applyFill="1" applyBorder="1" applyAlignment="1">
      <alignment horizontal="left" vertical="center" wrapText="1"/>
    </xf>
    <xf numFmtId="4" fontId="0" fillId="0" borderId="15" xfId="0" applyNumberFormat="1" applyBorder="1" applyAlignment="1">
      <alignment vertical="center"/>
    </xf>
    <xf numFmtId="0" fontId="0" fillId="0" borderId="16" xfId="0" applyBorder="1" applyAlignment="1">
      <alignment horizontal="justify" vertical="center" wrapText="1"/>
    </xf>
    <xf numFmtId="0" fontId="21" fillId="0" borderId="2" xfId="0" applyFont="1" applyFill="1" applyBorder="1" applyAlignment="1">
      <alignment horizontal="justify" vertical="center" wrapText="1"/>
    </xf>
    <xf numFmtId="4" fontId="0" fillId="0" borderId="2" xfId="0" applyNumberFormat="1" applyBorder="1" applyAlignment="1">
      <alignment vertical="center"/>
    </xf>
    <xf numFmtId="0" fontId="0" fillId="0" borderId="40" xfId="0" applyBorder="1" applyAlignment="1">
      <alignment horizontal="justify" vertical="top" wrapText="1"/>
    </xf>
    <xf numFmtId="0" fontId="21" fillId="0" borderId="1" xfId="0" applyFont="1" applyFill="1" applyBorder="1" applyAlignment="1">
      <alignment horizontal="justify" vertical="center" wrapText="1"/>
    </xf>
    <xf numFmtId="0" fontId="23" fillId="12" borderId="15" xfId="0" applyFont="1" applyFill="1" applyBorder="1" applyAlignment="1">
      <alignment vertical="center"/>
    </xf>
    <xf numFmtId="4" fontId="23" fillId="12" borderId="15" xfId="0" applyNumberFormat="1" applyFont="1" applyFill="1" applyBorder="1" applyAlignment="1">
      <alignment vertical="center"/>
    </xf>
    <xf numFmtId="0" fontId="0" fillId="12" borderId="16" xfId="0" applyFill="1" applyBorder="1"/>
    <xf numFmtId="0" fontId="21" fillId="0" borderId="35" xfId="0" applyFont="1" applyFill="1" applyBorder="1" applyAlignment="1">
      <alignment horizontal="left" vertical="top" wrapText="1"/>
    </xf>
    <xf numFmtId="4" fontId="0" fillId="0" borderId="19" xfId="0" applyNumberFormat="1" applyBorder="1" applyAlignment="1">
      <alignment vertical="center"/>
    </xf>
    <xf numFmtId="0" fontId="21" fillId="0" borderId="35" xfId="0" applyFont="1" applyFill="1" applyBorder="1" applyAlignment="1">
      <alignment horizontal="justify" vertical="center" wrapText="1"/>
    </xf>
    <xf numFmtId="0" fontId="21" fillId="0" borderId="34" xfId="0" applyFont="1" applyFill="1" applyBorder="1" applyAlignment="1">
      <alignment horizontal="left" vertical="top" wrapText="1"/>
    </xf>
    <xf numFmtId="0" fontId="23" fillId="12" borderId="69" xfId="0" applyFont="1" applyFill="1" applyBorder="1" applyAlignment="1">
      <alignment vertical="center"/>
    </xf>
    <xf numFmtId="4" fontId="23" fillId="12" borderId="70" xfId="0" applyNumberFormat="1" applyFont="1" applyFill="1" applyBorder="1" applyAlignment="1">
      <alignment vertical="center"/>
    </xf>
    <xf numFmtId="0" fontId="0" fillId="12" borderId="71" xfId="0" applyFill="1" applyBorder="1"/>
    <xf numFmtId="0" fontId="26" fillId="0" borderId="54" xfId="0" applyFont="1" applyBorder="1" applyAlignment="1">
      <alignment horizontal="justify" vertical="top" wrapText="1"/>
    </xf>
    <xf numFmtId="0" fontId="25" fillId="0" borderId="0" xfId="0" applyFont="1"/>
    <xf numFmtId="0" fontId="26" fillId="0" borderId="0" xfId="0" applyFont="1"/>
    <xf numFmtId="0" fontId="27" fillId="0" borderId="0" xfId="44" applyFont="1" applyFill="1" applyBorder="1" applyAlignment="1">
      <alignment vertical="center"/>
    </xf>
    <xf numFmtId="0" fontId="27" fillId="0" borderId="0" xfId="0" applyFont="1"/>
    <xf numFmtId="0" fontId="25" fillId="0" borderId="0" xfId="0" applyFont="1" applyAlignment="1">
      <alignment vertical="center"/>
    </xf>
    <xf numFmtId="3" fontId="27" fillId="9" borderId="52" xfId="0" applyNumberFormat="1" applyFont="1" applyFill="1" applyBorder="1" applyAlignment="1">
      <alignment horizontal="center" vertical="center" wrapText="1"/>
    </xf>
    <xf numFmtId="3" fontId="29" fillId="0" borderId="55" xfId="0" applyNumberFormat="1" applyFont="1" applyBorder="1" applyAlignment="1">
      <alignment horizontal="center" vertical="center" wrapText="1"/>
    </xf>
    <xf numFmtId="3" fontId="29" fillId="2" borderId="55" xfId="0" applyNumberFormat="1" applyFont="1" applyFill="1" applyBorder="1" applyAlignment="1">
      <alignment horizontal="center" vertical="center" wrapText="1"/>
    </xf>
    <xf numFmtId="3" fontId="29" fillId="0" borderId="55" xfId="0" applyNumberFormat="1" applyFont="1" applyFill="1" applyBorder="1" applyAlignment="1">
      <alignment horizontal="center" vertical="center" wrapText="1"/>
    </xf>
    <xf numFmtId="4" fontId="29" fillId="0" borderId="55" xfId="0" applyNumberFormat="1" applyFont="1" applyFill="1" applyBorder="1" applyAlignment="1">
      <alignment horizontal="right" vertical="center" wrapText="1"/>
    </xf>
    <xf numFmtId="0" fontId="26" fillId="0" borderId="57" xfId="0" applyFont="1" applyBorder="1"/>
    <xf numFmtId="0" fontId="26" fillId="0" borderId="58" xfId="0" applyFont="1" applyBorder="1"/>
    <xf numFmtId="0" fontId="26" fillId="0" borderId="59" xfId="0" applyFont="1" applyBorder="1"/>
    <xf numFmtId="0" fontId="28" fillId="0" borderId="51" xfId="0" applyFont="1" applyBorder="1" applyAlignment="1"/>
    <xf numFmtId="0" fontId="25" fillId="0" borderId="52" xfId="0" applyFont="1" applyBorder="1" applyAlignment="1">
      <alignment horizontal="center"/>
    </xf>
    <xf numFmtId="0" fontId="25" fillId="0" borderId="53" xfId="0" applyFont="1" applyBorder="1" applyAlignment="1">
      <alignment horizontal="center"/>
    </xf>
    <xf numFmtId="3" fontId="27" fillId="9" borderId="52" xfId="0" applyNumberFormat="1" applyFont="1" applyFill="1" applyBorder="1" applyAlignment="1">
      <alignment horizontal="center" vertical="center" textRotation="90" wrapText="1"/>
    </xf>
    <xf numFmtId="3" fontId="27" fillId="9" borderId="53" xfId="0" applyNumberFormat="1" applyFont="1" applyFill="1" applyBorder="1" applyAlignment="1">
      <alignment horizontal="center" vertical="center" textRotation="90" wrapText="1"/>
    </xf>
    <xf numFmtId="3" fontId="29" fillId="0" borderId="52" xfId="0" applyNumberFormat="1" applyFont="1" applyFill="1" applyBorder="1" applyAlignment="1">
      <alignment vertical="center" wrapText="1"/>
    </xf>
    <xf numFmtId="3" fontId="29" fillId="0" borderId="52" xfId="0" applyNumberFormat="1" applyFont="1" applyFill="1" applyBorder="1" applyAlignment="1">
      <alignment horizontal="center" vertical="center" wrapText="1"/>
    </xf>
    <xf numFmtId="4" fontId="29" fillId="0" borderId="52" xfId="0" applyNumberFormat="1" applyFont="1" applyFill="1" applyBorder="1" applyAlignment="1">
      <alignment horizontal="right" vertical="center" wrapText="1"/>
    </xf>
    <xf numFmtId="3" fontId="29" fillId="0" borderId="52" xfId="0" applyNumberFormat="1" applyFont="1" applyFill="1" applyBorder="1" applyAlignment="1">
      <alignment horizontal="right" vertical="center" wrapText="1"/>
    </xf>
    <xf numFmtId="3" fontId="29" fillId="0" borderId="52" xfId="0" applyNumberFormat="1" applyFont="1" applyBorder="1" applyAlignment="1">
      <alignment horizontal="center" vertical="center" wrapText="1"/>
    </xf>
    <xf numFmtId="3" fontId="29" fillId="0" borderId="53" xfId="0" applyNumberFormat="1" applyFont="1" applyFill="1" applyBorder="1" applyAlignment="1">
      <alignment horizontal="center" vertical="center" wrapText="1"/>
    </xf>
    <xf numFmtId="3" fontId="29" fillId="10" borderId="52" xfId="0" applyNumberFormat="1" applyFont="1" applyFill="1" applyBorder="1" applyAlignment="1">
      <alignment horizontal="center" vertical="center" wrapText="1"/>
    </xf>
    <xf numFmtId="4" fontId="29" fillId="10" borderId="52" xfId="0" applyNumberFormat="1" applyFont="1" applyFill="1" applyBorder="1" applyAlignment="1">
      <alignment horizontal="right" vertical="center" wrapText="1"/>
    </xf>
    <xf numFmtId="3" fontId="29" fillId="10" borderId="52" xfId="0" applyNumberFormat="1" applyFont="1" applyFill="1" applyBorder="1" applyAlignment="1">
      <alignment horizontal="right" vertical="center" wrapText="1"/>
    </xf>
    <xf numFmtId="3" fontId="29" fillId="10" borderId="53" xfId="0" applyNumberFormat="1" applyFont="1" applyFill="1" applyBorder="1" applyAlignment="1">
      <alignment horizontal="center" vertical="center" wrapText="1"/>
    </xf>
    <xf numFmtId="3" fontId="5" fillId="0" borderId="75" xfId="0" applyNumberFormat="1" applyFont="1" applyFill="1" applyBorder="1" applyAlignment="1">
      <alignment horizontal="center" vertical="center" wrapText="1"/>
    </xf>
    <xf numFmtId="0" fontId="19" fillId="0" borderId="0" xfId="0" applyFont="1" applyAlignment="1">
      <alignment horizontal="left" vertical="center"/>
    </xf>
    <xf numFmtId="0" fontId="0" fillId="0" borderId="0" xfId="0" applyFont="1" applyAlignment="1">
      <alignment wrapText="1"/>
    </xf>
    <xf numFmtId="0" fontId="5" fillId="13" borderId="8" xfId="0" applyFont="1" applyFill="1" applyBorder="1" applyAlignment="1">
      <alignment horizontal="justify" vertical="center" wrapText="1"/>
    </xf>
    <xf numFmtId="0" fontId="0" fillId="11" borderId="0" xfId="0" applyFill="1"/>
    <xf numFmtId="0" fontId="32" fillId="0" borderId="0" xfId="0" applyFont="1"/>
    <xf numFmtId="0" fontId="33" fillId="0" borderId="0" xfId="0" applyFont="1" applyBorder="1" applyAlignment="1"/>
    <xf numFmtId="0" fontId="30" fillId="0" borderId="0" xfId="0" applyFont="1" applyAlignment="1">
      <alignment horizontal="center"/>
    </xf>
    <xf numFmtId="3" fontId="34" fillId="12" borderId="85" xfId="0" applyNumberFormat="1" applyFont="1" applyFill="1" applyBorder="1" applyAlignment="1">
      <alignment horizontal="center" vertical="center" wrapText="1"/>
    </xf>
    <xf numFmtId="3" fontId="35" fillId="0" borderId="49" xfId="0" applyNumberFormat="1" applyFont="1" applyBorder="1" applyAlignment="1">
      <alignment horizontal="center" vertical="center" wrapText="1"/>
    </xf>
    <xf numFmtId="3" fontId="35" fillId="2" borderId="49" xfId="0" applyNumberFormat="1" applyFont="1" applyFill="1" applyBorder="1" applyAlignment="1">
      <alignment horizontal="center" vertical="center" wrapText="1"/>
    </xf>
    <xf numFmtId="3" fontId="35" fillId="0" borderId="49" xfId="0" applyNumberFormat="1" applyFont="1" applyFill="1" applyBorder="1" applyAlignment="1">
      <alignment horizontal="center" vertical="center" wrapText="1"/>
    </xf>
    <xf numFmtId="4" fontId="35" fillId="0" borderId="49" xfId="0" applyNumberFormat="1" applyFont="1" applyFill="1" applyBorder="1" applyAlignment="1">
      <alignment horizontal="center" vertical="center" wrapText="1"/>
    </xf>
    <xf numFmtId="0" fontId="35" fillId="0" borderId="92" xfId="0" applyFont="1" applyBorder="1" applyAlignment="1">
      <alignment horizontal="left" vertical="top" wrapText="1"/>
    </xf>
    <xf numFmtId="3" fontId="35" fillId="0" borderId="0" xfId="0" applyNumberFormat="1" applyFont="1" applyBorder="1" applyAlignment="1">
      <alignment horizontal="justify" vertical="top" wrapText="1"/>
    </xf>
    <xf numFmtId="3" fontId="35" fillId="0" borderId="0" xfId="0" applyNumberFormat="1" applyFont="1" applyBorder="1" applyAlignment="1">
      <alignment horizontal="center" vertical="center" wrapText="1"/>
    </xf>
    <xf numFmtId="3" fontId="35" fillId="2" borderId="0" xfId="0" applyNumberFormat="1" applyFont="1" applyFill="1" applyBorder="1" applyAlignment="1">
      <alignment horizontal="center" vertical="center" wrapText="1"/>
    </xf>
    <xf numFmtId="3" fontId="35" fillId="0" borderId="0" xfId="0" applyNumberFormat="1" applyFont="1" applyFill="1" applyBorder="1" applyAlignment="1">
      <alignment horizontal="center" vertical="center" wrapText="1"/>
    </xf>
    <xf numFmtId="4" fontId="35" fillId="0" borderId="0" xfId="0" applyNumberFormat="1" applyFont="1" applyFill="1" applyBorder="1" applyAlignment="1">
      <alignment horizontal="right" vertical="center" wrapText="1"/>
    </xf>
    <xf numFmtId="49" fontId="35" fillId="0" borderId="0" xfId="0" applyNumberFormat="1" applyFont="1" applyBorder="1" applyAlignment="1">
      <alignment horizontal="left" vertical="center" wrapText="1"/>
    </xf>
    <xf numFmtId="49" fontId="35" fillId="0" borderId="37" xfId="0" applyNumberFormat="1" applyFont="1" applyBorder="1" applyAlignment="1">
      <alignment horizontal="left" vertical="center" wrapText="1"/>
    </xf>
    <xf numFmtId="3" fontId="34" fillId="11" borderId="85" xfId="0" applyNumberFormat="1" applyFont="1" applyFill="1" applyBorder="1" applyAlignment="1">
      <alignment horizontal="center" vertical="center" wrapText="1"/>
    </xf>
    <xf numFmtId="3" fontId="34" fillId="12" borderId="85" xfId="0" applyNumberFormat="1" applyFont="1" applyFill="1" applyBorder="1" applyAlignment="1">
      <alignment horizontal="center" vertical="center" textRotation="90" wrapText="1"/>
    </xf>
    <xf numFmtId="3" fontId="34" fillId="12" borderId="87" xfId="0" applyNumberFormat="1" applyFont="1" applyFill="1" applyBorder="1" applyAlignment="1">
      <alignment horizontal="center" vertical="center" textRotation="90" wrapText="1"/>
    </xf>
    <xf numFmtId="3" fontId="35" fillId="0" borderId="76" xfId="0" applyNumberFormat="1" applyFont="1" applyFill="1" applyBorder="1" applyAlignment="1">
      <alignment horizontal="center" vertical="center" wrapText="1"/>
    </xf>
    <xf numFmtId="3" fontId="35" fillId="0" borderId="76" xfId="0" applyNumberFormat="1" applyFont="1" applyBorder="1" applyAlignment="1">
      <alignment horizontal="center" vertical="center" wrapText="1"/>
    </xf>
    <xf numFmtId="3" fontId="35" fillId="0" borderId="158" xfId="0" applyNumberFormat="1" applyFont="1" applyFill="1" applyBorder="1" applyAlignment="1">
      <alignment horizontal="center" vertical="center" wrapText="1"/>
    </xf>
    <xf numFmtId="3" fontId="35" fillId="0" borderId="153" xfId="0" applyNumberFormat="1" applyFont="1" applyFill="1" applyBorder="1" applyAlignment="1">
      <alignment horizontal="center" vertical="center" wrapText="1"/>
    </xf>
    <xf numFmtId="3" fontId="35" fillId="0" borderId="128" xfId="0" applyNumberFormat="1" applyFont="1" applyFill="1" applyBorder="1" applyAlignment="1">
      <alignment horizontal="center" vertical="center" wrapText="1"/>
    </xf>
    <xf numFmtId="4" fontId="35" fillId="0" borderId="128" xfId="0" applyNumberFormat="1" applyFont="1" applyFill="1" applyBorder="1" applyAlignment="1">
      <alignment horizontal="center" vertical="center" wrapText="1"/>
    </xf>
    <xf numFmtId="3" fontId="35" fillId="0" borderId="128" xfId="0" applyNumberFormat="1" applyFont="1" applyBorder="1" applyAlignment="1">
      <alignment horizontal="center" vertical="center" wrapText="1"/>
    </xf>
    <xf numFmtId="3" fontId="35" fillId="0" borderId="129" xfId="0" applyNumberFormat="1" applyFont="1" applyFill="1" applyBorder="1" applyAlignment="1">
      <alignment horizontal="center" vertical="center" wrapText="1"/>
    </xf>
    <xf numFmtId="3" fontId="35" fillId="0" borderId="144" xfId="0" applyNumberFormat="1" applyFont="1" applyFill="1" applyBorder="1" applyAlignment="1">
      <alignment horizontal="center" vertical="center" wrapText="1"/>
    </xf>
    <xf numFmtId="4" fontId="35" fillId="0" borderId="144" xfId="0" applyNumberFormat="1" applyFont="1" applyFill="1" applyBorder="1" applyAlignment="1">
      <alignment horizontal="center" vertical="center" wrapText="1"/>
    </xf>
    <xf numFmtId="3" fontId="35" fillId="0" borderId="144" xfId="0" applyNumberFormat="1" applyFont="1" applyBorder="1" applyAlignment="1">
      <alignment horizontal="center" vertical="center" wrapText="1"/>
    </xf>
    <xf numFmtId="3" fontId="35" fillId="0" borderId="97" xfId="0" applyNumberFormat="1" applyFont="1" applyFill="1" applyBorder="1" applyAlignment="1">
      <alignment horizontal="center" vertical="center" wrapText="1"/>
    </xf>
    <xf numFmtId="0" fontId="32" fillId="0" borderId="1" xfId="0" applyFont="1" applyBorder="1" applyAlignment="1">
      <alignment horizontal="center" vertical="center"/>
    </xf>
    <xf numFmtId="3" fontId="35" fillId="0" borderId="145" xfId="0" applyNumberFormat="1" applyFont="1" applyFill="1" applyBorder="1" applyAlignment="1">
      <alignment horizontal="center" vertical="center" wrapText="1"/>
    </xf>
    <xf numFmtId="3" fontId="35" fillId="0" borderId="74" xfId="0" applyNumberFormat="1" applyFont="1" applyFill="1" applyBorder="1" applyAlignment="1">
      <alignment horizontal="center" vertical="center" wrapText="1"/>
    </xf>
    <xf numFmtId="3" fontId="35" fillId="0" borderId="58" xfId="0" applyNumberFormat="1" applyFont="1" applyFill="1" applyBorder="1" applyAlignment="1">
      <alignment horizontal="center" vertical="center" wrapText="1"/>
    </xf>
    <xf numFmtId="3" fontId="35" fillId="0" borderId="58" xfId="0" applyNumberFormat="1" applyFont="1" applyBorder="1" applyAlignment="1">
      <alignment horizontal="center" vertical="center" wrapText="1"/>
    </xf>
    <xf numFmtId="3" fontId="35" fillId="0" borderId="106" xfId="0" applyNumberFormat="1" applyFont="1" applyFill="1" applyBorder="1" applyAlignment="1">
      <alignment horizontal="center" vertical="center" wrapText="1"/>
    </xf>
    <xf numFmtId="3" fontId="35" fillId="0" borderId="149" xfId="0" applyNumberFormat="1" applyFont="1" applyFill="1" applyBorder="1" applyAlignment="1">
      <alignment horizontal="center" vertical="center" wrapText="1"/>
    </xf>
    <xf numFmtId="3" fontId="35" fillId="0" borderId="127" xfId="0" applyNumberFormat="1" applyFont="1" applyFill="1" applyBorder="1" applyAlignment="1">
      <alignment horizontal="center" vertical="top" wrapText="1"/>
    </xf>
    <xf numFmtId="0" fontId="32" fillId="0" borderId="5" xfId="0" applyFont="1" applyBorder="1" applyAlignment="1">
      <alignment horizontal="center" vertical="center"/>
    </xf>
    <xf numFmtId="3" fontId="35" fillId="0" borderId="127" xfId="0" applyNumberFormat="1" applyFont="1" applyFill="1" applyBorder="1" applyAlignment="1">
      <alignment horizontal="center" vertical="center" wrapText="1"/>
    </xf>
    <xf numFmtId="4" fontId="32" fillId="0" borderId="141" xfId="0" applyNumberFormat="1" applyFont="1" applyFill="1" applyBorder="1" applyAlignment="1">
      <alignment horizontal="center" vertical="center" wrapText="1"/>
    </xf>
    <xf numFmtId="4" fontId="32" fillId="0" borderId="4" xfId="0" applyNumberFormat="1" applyFont="1" applyFill="1" applyBorder="1" applyAlignment="1">
      <alignment horizontal="center" vertical="center" wrapText="1"/>
    </xf>
    <xf numFmtId="0" fontId="32" fillId="0" borderId="129" xfId="0" applyFont="1" applyBorder="1" applyAlignment="1">
      <alignment horizontal="center" vertical="center"/>
    </xf>
    <xf numFmtId="4" fontId="35" fillId="0" borderId="118" xfId="0" applyNumberFormat="1" applyFont="1" applyFill="1" applyBorder="1" applyAlignment="1">
      <alignment horizontal="center" vertical="center" wrapText="1"/>
    </xf>
    <xf numFmtId="4" fontId="35" fillId="0" borderId="74" xfId="0" applyNumberFormat="1" applyFont="1" applyFill="1" applyBorder="1" applyAlignment="1">
      <alignment horizontal="center" vertical="center" wrapText="1"/>
    </xf>
    <xf numFmtId="3" fontId="35" fillId="0" borderId="74" xfId="0" applyNumberFormat="1" applyFont="1" applyBorder="1" applyAlignment="1">
      <alignment horizontal="center" vertical="center" wrapText="1"/>
    </xf>
    <xf numFmtId="3" fontId="35" fillId="0" borderId="99" xfId="0" applyNumberFormat="1" applyFont="1" applyFill="1" applyBorder="1" applyAlignment="1">
      <alignment horizontal="center" vertical="center" wrapText="1"/>
    </xf>
    <xf numFmtId="4" fontId="35" fillId="0" borderId="127" xfId="0" applyNumberFormat="1" applyFont="1" applyFill="1" applyBorder="1" applyAlignment="1">
      <alignment horizontal="center" vertical="center" wrapText="1"/>
    </xf>
    <xf numFmtId="0" fontId="32" fillId="2" borderId="108" xfId="0" applyFont="1" applyFill="1" applyBorder="1" applyAlignment="1">
      <alignment horizontal="justify" vertical="top" wrapText="1"/>
    </xf>
    <xf numFmtId="0" fontId="32" fillId="2" borderId="152" xfId="0" applyFont="1" applyFill="1" applyBorder="1" applyAlignment="1">
      <alignment horizontal="justify" vertical="top" wrapText="1"/>
    </xf>
    <xf numFmtId="4" fontId="32" fillId="2" borderId="152" xfId="0" applyNumberFormat="1" applyFont="1" applyFill="1" applyBorder="1" applyAlignment="1">
      <alignment horizontal="right" vertical="center"/>
    </xf>
    <xf numFmtId="3" fontId="35" fillId="2" borderId="152" xfId="0" applyNumberFormat="1" applyFont="1" applyFill="1" applyBorder="1" applyAlignment="1">
      <alignment horizontal="center" vertical="center" wrapText="1"/>
    </xf>
    <xf numFmtId="4" fontId="35" fillId="2" borderId="152" xfId="0" applyNumberFormat="1" applyFont="1" applyFill="1" applyBorder="1" applyAlignment="1">
      <alignment horizontal="right" vertical="center" wrapText="1"/>
    </xf>
    <xf numFmtId="0" fontId="32" fillId="2" borderId="152" xfId="0" applyFont="1" applyFill="1" applyBorder="1" applyAlignment="1">
      <alignment horizontal="center" vertical="center"/>
    </xf>
    <xf numFmtId="0" fontId="32" fillId="2" borderId="157" xfId="0" applyFont="1" applyFill="1" applyBorder="1" applyAlignment="1">
      <alignment horizontal="center" vertical="center"/>
    </xf>
    <xf numFmtId="0" fontId="35" fillId="0" borderId="18" xfId="0" applyFont="1" applyBorder="1" applyAlignment="1">
      <alignment horizontal="justify" vertical="top" wrapText="1"/>
    </xf>
    <xf numFmtId="0" fontId="32" fillId="0" borderId="92" xfId="0" applyFont="1" applyBorder="1" applyAlignment="1">
      <alignment horizontal="justify" vertical="top" wrapText="1"/>
    </xf>
    <xf numFmtId="0" fontId="32" fillId="0" borderId="0" xfId="0" applyFont="1" applyBorder="1" applyAlignment="1">
      <alignment horizontal="justify" vertical="top" wrapText="1"/>
    </xf>
    <xf numFmtId="4" fontId="32" fillId="0" borderId="0" xfId="0" applyNumberFormat="1" applyFont="1" applyBorder="1" applyAlignment="1">
      <alignment horizontal="right" vertical="center"/>
    </xf>
    <xf numFmtId="0" fontId="32" fillId="0" borderId="0" xfId="0" applyFont="1" applyBorder="1" applyAlignment="1">
      <alignment horizontal="center" vertical="center"/>
    </xf>
    <xf numFmtId="0" fontId="32" fillId="0" borderId="37" xfId="0" applyFont="1" applyBorder="1" applyAlignment="1">
      <alignment horizontal="center" vertical="center"/>
    </xf>
    <xf numFmtId="3" fontId="34" fillId="11" borderId="105" xfId="0" applyNumberFormat="1" applyFont="1" applyFill="1" applyBorder="1" applyAlignment="1">
      <alignment horizontal="center" vertical="center" wrapText="1"/>
    </xf>
    <xf numFmtId="3" fontId="34" fillId="12" borderId="105" xfId="0" applyNumberFormat="1" applyFont="1" applyFill="1" applyBorder="1" applyAlignment="1">
      <alignment horizontal="center" vertical="center" wrapText="1"/>
    </xf>
    <xf numFmtId="3" fontId="34" fillId="11" borderId="105" xfId="0" applyNumberFormat="1" applyFont="1" applyFill="1" applyBorder="1" applyAlignment="1">
      <alignment horizontal="center" vertical="center" textRotation="90" wrapText="1"/>
    </xf>
    <xf numFmtId="3" fontId="34" fillId="11" borderId="110" xfId="0" applyNumberFormat="1" applyFont="1" applyFill="1" applyBorder="1" applyAlignment="1">
      <alignment horizontal="center" vertical="center" textRotation="90" wrapText="1"/>
    </xf>
    <xf numFmtId="3"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3" fontId="35" fillId="2" borderId="19" xfId="0" applyNumberFormat="1" applyFont="1" applyFill="1" applyBorder="1" applyAlignment="1">
      <alignment horizontal="center" vertical="center" textRotation="90" wrapText="1"/>
    </xf>
    <xf numFmtId="3" fontId="35" fillId="0" borderId="125" xfId="0" applyNumberFormat="1" applyFont="1" applyFill="1" applyBorder="1" applyAlignment="1">
      <alignment horizontal="center" vertical="center" wrapText="1"/>
    </xf>
    <xf numFmtId="3" fontId="35" fillId="2" borderId="125" xfId="0" applyNumberFormat="1" applyFont="1" applyFill="1" applyBorder="1" applyAlignment="1">
      <alignment horizontal="center" vertical="center" wrapText="1"/>
    </xf>
    <xf numFmtId="0" fontId="35" fillId="2" borderId="133" xfId="0" applyFont="1" applyFill="1" applyBorder="1" applyAlignment="1">
      <alignment horizontal="center" vertical="center"/>
    </xf>
    <xf numFmtId="3" fontId="35" fillId="2" borderId="134" xfId="0" applyNumberFormat="1" applyFont="1" applyFill="1" applyBorder="1" applyAlignment="1">
      <alignment horizontal="center" vertical="center" textRotation="90" wrapText="1"/>
    </xf>
    <xf numFmtId="3" fontId="35" fillId="2" borderId="138" xfId="0" applyNumberFormat="1" applyFont="1" applyFill="1" applyBorder="1" applyAlignment="1">
      <alignment horizontal="center" vertical="center" wrapText="1"/>
    </xf>
    <xf numFmtId="4" fontId="35" fillId="2" borderId="138" xfId="0" applyNumberFormat="1" applyFont="1" applyFill="1" applyBorder="1" applyAlignment="1">
      <alignment horizontal="center" vertical="center" wrapText="1"/>
    </xf>
    <xf numFmtId="0" fontId="35" fillId="2" borderId="138" xfId="0" applyFont="1" applyFill="1" applyBorder="1" applyAlignment="1">
      <alignment horizontal="center" vertical="center" wrapText="1"/>
    </xf>
    <xf numFmtId="4" fontId="35" fillId="2" borderId="133" xfId="0" applyNumberFormat="1" applyFont="1" applyFill="1" applyBorder="1" applyAlignment="1">
      <alignment horizontal="right" vertical="center" wrapText="1"/>
    </xf>
    <xf numFmtId="1" fontId="35" fillId="2" borderId="133" xfId="0" applyNumberFormat="1" applyFont="1" applyFill="1" applyBorder="1" applyAlignment="1">
      <alignment horizontal="center" vertical="center" wrapText="1"/>
    </xf>
    <xf numFmtId="4" fontId="35" fillId="2" borderId="133" xfId="0" applyNumberFormat="1" applyFont="1" applyFill="1" applyBorder="1" applyAlignment="1">
      <alignment horizontal="center" vertical="center" wrapText="1"/>
    </xf>
    <xf numFmtId="1" fontId="35" fillId="2" borderId="138" xfId="0" applyNumberFormat="1" applyFont="1" applyFill="1" applyBorder="1" applyAlignment="1">
      <alignment horizontal="center" vertical="center" wrapText="1"/>
    </xf>
    <xf numFmtId="0" fontId="35" fillId="2" borderId="138" xfId="0" applyFont="1" applyFill="1" applyBorder="1" applyAlignment="1">
      <alignment horizontal="center" vertical="center"/>
    </xf>
    <xf numFmtId="1" fontId="35" fillId="2" borderId="1" xfId="0" applyNumberFormat="1"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40" xfId="0" applyNumberFormat="1" applyFont="1" applyFill="1" applyBorder="1" applyAlignment="1">
      <alignment horizontal="center" vertical="center" textRotation="90" wrapText="1"/>
    </xf>
    <xf numFmtId="1" fontId="35" fillId="0" borderId="144" xfId="0" applyNumberFormat="1" applyFont="1" applyFill="1" applyBorder="1" applyAlignment="1">
      <alignment horizontal="center" vertical="center" wrapText="1"/>
    </xf>
    <xf numFmtId="1" fontId="35" fillId="0" borderId="128" xfId="0" applyNumberFormat="1" applyFont="1" applyFill="1" applyBorder="1" applyAlignment="1">
      <alignment horizontal="center" vertical="center" wrapText="1"/>
    </xf>
    <xf numFmtId="3" fontId="35" fillId="0" borderId="156" xfId="0" applyNumberFormat="1" applyFont="1" applyBorder="1" applyAlignment="1">
      <alignment horizontal="center" vertical="center" wrapText="1"/>
    </xf>
    <xf numFmtId="3" fontId="35" fillId="0" borderId="124" xfId="0" applyNumberFormat="1" applyFont="1" applyBorder="1" applyAlignment="1">
      <alignment horizontal="center" vertical="center" wrapText="1"/>
    </xf>
    <xf numFmtId="0" fontId="32" fillId="0" borderId="101" xfId="0" applyFont="1" applyFill="1" applyBorder="1"/>
    <xf numFmtId="0" fontId="32" fillId="0" borderId="29" xfId="0" applyFont="1" applyFill="1" applyBorder="1"/>
    <xf numFmtId="0" fontId="32" fillId="0" borderId="29" xfId="0" applyFont="1" applyFill="1" applyBorder="1" applyAlignment="1">
      <alignment wrapText="1"/>
    </xf>
    <xf numFmtId="0" fontId="32" fillId="0" borderId="30" xfId="0" applyFont="1" applyFill="1" applyBorder="1"/>
    <xf numFmtId="0" fontId="35" fillId="0" borderId="92" xfId="0" applyFont="1" applyFill="1" applyBorder="1" applyAlignment="1">
      <alignment horizontal="justify" vertical="top" wrapText="1"/>
    </xf>
    <xf numFmtId="3" fontId="35" fillId="0" borderId="0" xfId="0" applyNumberFormat="1" applyFont="1" applyFill="1" applyBorder="1" applyAlignment="1">
      <alignment horizontal="left" vertical="top" wrapText="1"/>
    </xf>
    <xf numFmtId="49" fontId="35" fillId="0" borderId="0" xfId="0" applyNumberFormat="1" applyFont="1" applyFill="1" applyBorder="1" applyAlignment="1">
      <alignment horizontal="left" vertical="center" wrapText="1"/>
    </xf>
    <xf numFmtId="49" fontId="35" fillId="0" borderId="37" xfId="0" applyNumberFormat="1" applyFont="1" applyFill="1" applyBorder="1" applyAlignment="1">
      <alignment horizontal="left" vertical="center" wrapText="1"/>
    </xf>
    <xf numFmtId="0" fontId="33" fillId="0" borderId="92" xfId="0" applyFont="1" applyFill="1" applyBorder="1" applyAlignment="1"/>
    <xf numFmtId="0" fontId="30" fillId="0" borderId="0" xfId="0" applyFont="1" applyFill="1" applyBorder="1" applyAlignment="1">
      <alignment horizontal="center"/>
    </xf>
    <xf numFmtId="0" fontId="30" fillId="0" borderId="37" xfId="0" applyFont="1" applyFill="1" applyBorder="1" applyAlignment="1">
      <alignment horizontal="center"/>
    </xf>
    <xf numFmtId="3" fontId="34" fillId="12" borderId="105" xfId="0" applyNumberFormat="1" applyFont="1" applyFill="1" applyBorder="1" applyAlignment="1">
      <alignment horizontal="center" vertical="center" textRotation="90" wrapText="1"/>
    </xf>
    <xf numFmtId="3" fontId="34" fillId="12" borderId="110" xfId="0" applyNumberFormat="1" applyFont="1" applyFill="1" applyBorder="1" applyAlignment="1">
      <alignment horizontal="center" vertical="center" textRotation="90" wrapText="1"/>
    </xf>
    <xf numFmtId="3" fontId="35" fillId="0" borderId="97" xfId="0" applyNumberFormat="1" applyFont="1" applyBorder="1" applyAlignment="1">
      <alignment horizontal="center" vertical="center" wrapText="1"/>
    </xf>
    <xf numFmtId="3" fontId="35" fillId="0" borderId="112" xfId="0" applyNumberFormat="1" applyFont="1" applyFill="1" applyBorder="1" applyAlignment="1">
      <alignment horizontal="center" vertical="center" wrapText="1"/>
    </xf>
    <xf numFmtId="3" fontId="35" fillId="0" borderId="113" xfId="0" applyNumberFormat="1" applyFont="1" applyFill="1" applyBorder="1" applyAlignment="1">
      <alignment horizontal="center" vertical="center" wrapText="1"/>
    </xf>
    <xf numFmtId="3" fontId="35" fillId="0" borderId="114" xfId="0" applyNumberFormat="1" applyFont="1" applyBorder="1" applyAlignment="1">
      <alignment horizontal="center" vertical="center" wrapText="1"/>
    </xf>
    <xf numFmtId="3" fontId="35" fillId="0" borderId="115" xfId="0" applyNumberFormat="1" applyFont="1" applyFill="1" applyBorder="1" applyAlignment="1">
      <alignment horizontal="center" vertical="center" wrapText="1"/>
    </xf>
    <xf numFmtId="4" fontId="32" fillId="0" borderId="73" xfId="0" applyNumberFormat="1" applyFont="1" applyFill="1" applyBorder="1" applyAlignment="1">
      <alignment horizontal="center" vertical="center" wrapText="1"/>
    </xf>
    <xf numFmtId="3" fontId="35" fillId="0" borderId="91" xfId="0" applyNumberFormat="1" applyFont="1" applyFill="1" applyBorder="1" applyAlignment="1">
      <alignment horizontal="center" vertical="center" wrapText="1"/>
    </xf>
    <xf numFmtId="3" fontId="35" fillId="0" borderId="79" xfId="0" applyNumberFormat="1" applyFont="1" applyFill="1" applyBorder="1" applyAlignment="1">
      <alignment horizontal="center" vertical="center" wrapText="1"/>
    </xf>
    <xf numFmtId="3" fontId="35" fillId="0" borderId="73" xfId="0" applyNumberFormat="1" applyFont="1" applyBorder="1" applyAlignment="1">
      <alignment horizontal="center" vertical="center" wrapText="1"/>
    </xf>
    <xf numFmtId="3" fontId="35" fillId="0" borderId="100" xfId="0" applyNumberFormat="1" applyFont="1" applyFill="1" applyBorder="1" applyAlignment="1">
      <alignment horizontal="center" vertical="center" wrapText="1"/>
    </xf>
    <xf numFmtId="3" fontId="35" fillId="0" borderId="75" xfId="0" applyNumberFormat="1" applyFont="1" applyFill="1" applyBorder="1" applyAlignment="1">
      <alignment horizontal="center" vertical="center" wrapText="1"/>
    </xf>
    <xf numFmtId="3" fontId="35" fillId="0" borderId="98"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3" fontId="35" fillId="0" borderId="1" xfId="0" applyNumberFormat="1" applyFont="1" applyBorder="1" applyAlignment="1">
      <alignment horizontal="center" vertical="center" wrapText="1"/>
    </xf>
    <xf numFmtId="3" fontId="35" fillId="0" borderId="19" xfId="0" applyNumberFormat="1" applyFont="1" applyFill="1" applyBorder="1" applyAlignment="1">
      <alignment horizontal="center" vertical="center" wrapText="1"/>
    </xf>
    <xf numFmtId="0" fontId="32" fillId="0" borderId="19" xfId="0" applyFont="1" applyBorder="1" applyAlignment="1">
      <alignment horizontal="center" vertical="center"/>
    </xf>
    <xf numFmtId="3" fontId="35" fillId="0" borderId="78" xfId="0" applyNumberFormat="1" applyFont="1" applyFill="1" applyBorder="1" applyAlignment="1">
      <alignment horizontal="center" vertical="center" wrapText="1"/>
    </xf>
    <xf numFmtId="3" fontId="35" fillId="2" borderId="78" xfId="0" applyNumberFormat="1" applyFont="1" applyFill="1" applyBorder="1" applyAlignment="1">
      <alignment horizontal="center" vertical="center" wrapText="1"/>
    </xf>
    <xf numFmtId="3" fontId="35" fillId="0" borderId="5" xfId="0" applyNumberFormat="1" applyFont="1" applyBorder="1" applyAlignment="1">
      <alignment horizontal="center" vertical="center" wrapText="1"/>
    </xf>
    <xf numFmtId="0" fontId="32" fillId="0" borderId="25" xfId="0" applyFont="1" applyBorder="1" applyAlignment="1">
      <alignment horizontal="center" vertical="center"/>
    </xf>
    <xf numFmtId="4" fontId="0" fillId="0" borderId="0" xfId="0" applyNumberFormat="1" applyFont="1"/>
    <xf numFmtId="0" fontId="35" fillId="0" borderId="88" xfId="0" applyFont="1" applyBorder="1" applyAlignment="1">
      <alignment horizontal="justify" vertical="top" wrapText="1"/>
    </xf>
    <xf numFmtId="0" fontId="0" fillId="0" borderId="0" xfId="0" applyFont="1" applyAlignment="1">
      <alignment horizontal="left"/>
    </xf>
    <xf numFmtId="3" fontId="5" fillId="0" borderId="49" xfId="0" applyNumberFormat="1" applyFont="1" applyBorder="1" applyAlignment="1">
      <alignment horizontal="center" vertical="center" wrapText="1"/>
    </xf>
    <xf numFmtId="3" fontId="5" fillId="0" borderId="144" xfId="0" applyNumberFormat="1" applyFont="1" applyFill="1" applyBorder="1" applyAlignment="1">
      <alignment horizontal="center" vertical="center" wrapText="1"/>
    </xf>
    <xf numFmtId="3" fontId="5" fillId="0" borderId="149" xfId="0" applyNumberFormat="1" applyFont="1" applyFill="1" applyBorder="1" applyAlignment="1">
      <alignment horizontal="center" vertical="center" wrapText="1"/>
    </xf>
    <xf numFmtId="0" fontId="19" fillId="0" borderId="0" xfId="0" applyFont="1" applyAlignment="1">
      <alignment horizontal="left"/>
    </xf>
    <xf numFmtId="4" fontId="19" fillId="0" borderId="0" xfId="0" applyNumberFormat="1" applyFont="1" applyAlignment="1">
      <alignment horizontal="left"/>
    </xf>
    <xf numFmtId="0" fontId="19" fillId="0" borderId="0" xfId="0" applyFont="1" applyAlignment="1">
      <alignment horizontal="left" vertical="center" wrapText="1"/>
    </xf>
    <xf numFmtId="0" fontId="19" fillId="0" borderId="0" xfId="0" applyFont="1" applyAlignment="1">
      <alignment vertical="center" wrapText="1"/>
    </xf>
    <xf numFmtId="4" fontId="19" fillId="0" borderId="0" xfId="0" applyNumberFormat="1" applyFont="1" applyAlignment="1">
      <alignment vertical="center" wrapText="1"/>
    </xf>
    <xf numFmtId="0" fontId="25" fillId="0" borderId="0" xfId="0" applyFont="1" applyAlignment="1">
      <alignment horizontal="left" vertical="center"/>
    </xf>
    <xf numFmtId="4" fontId="26" fillId="0" borderId="52" xfId="0" applyNumberFormat="1" applyFont="1" applyFill="1" applyBorder="1" applyAlignment="1">
      <alignment horizontal="right" vertical="center" wrapText="1"/>
    </xf>
    <xf numFmtId="3" fontId="29" fillId="0" borderId="55" xfId="0" applyNumberFormat="1" applyFont="1" applyBorder="1" applyAlignment="1">
      <alignment horizontal="left" vertical="center" wrapText="1"/>
    </xf>
    <xf numFmtId="3" fontId="35" fillId="0" borderId="5" xfId="0" applyNumberFormat="1" applyFont="1" applyFill="1" applyBorder="1" applyAlignment="1">
      <alignment horizontal="center" vertical="center" wrapText="1"/>
    </xf>
    <xf numFmtId="4" fontId="32" fillId="12" borderId="23" xfId="0" applyNumberFormat="1" applyFont="1" applyFill="1" applyBorder="1" applyAlignment="1">
      <alignment horizontal="center" vertical="center" wrapText="1"/>
    </xf>
    <xf numFmtId="3" fontId="35" fillId="12" borderId="23" xfId="0" applyNumberFormat="1" applyFont="1" applyFill="1" applyBorder="1" applyAlignment="1">
      <alignment horizontal="center" vertical="center" wrapText="1"/>
    </xf>
    <xf numFmtId="4" fontId="35" fillId="12" borderId="23" xfId="0" applyNumberFormat="1" applyFont="1" applyFill="1" applyBorder="1" applyAlignment="1">
      <alignment horizontal="right" vertical="center" wrapText="1"/>
    </xf>
    <xf numFmtId="4" fontId="35" fillId="12" borderId="23" xfId="0" applyNumberFormat="1" applyFont="1" applyFill="1" applyBorder="1" applyAlignment="1">
      <alignment horizontal="center" vertical="center" wrapText="1"/>
    </xf>
    <xf numFmtId="4" fontId="34" fillId="12" borderId="23" xfId="0" applyNumberFormat="1" applyFont="1" applyFill="1" applyBorder="1" applyAlignment="1">
      <alignment horizontal="center" vertical="center" wrapText="1"/>
    </xf>
    <xf numFmtId="0" fontId="32" fillId="12" borderId="23" xfId="0" applyFont="1" applyFill="1" applyBorder="1" applyAlignment="1">
      <alignment horizontal="center" vertical="center"/>
    </xf>
    <xf numFmtId="0" fontId="32" fillId="12" borderId="66" xfId="0" applyFont="1" applyFill="1" applyBorder="1" applyAlignment="1">
      <alignment horizontal="center" vertical="center"/>
    </xf>
    <xf numFmtId="0" fontId="2" fillId="0" borderId="0" xfId="0" applyFont="1" applyAlignment="1">
      <alignment horizontal="left"/>
    </xf>
    <xf numFmtId="165" fontId="35" fillId="0" borderId="76" xfId="49" applyFont="1" applyFill="1" applyBorder="1" applyAlignment="1">
      <alignment horizontal="center" vertical="center" wrapText="1"/>
    </xf>
    <xf numFmtId="165" fontId="35" fillId="0" borderId="128" xfId="49" applyFont="1" applyFill="1" applyBorder="1" applyAlignment="1">
      <alignment horizontal="center" vertical="center" wrapText="1"/>
    </xf>
    <xf numFmtId="165" fontId="35" fillId="0" borderId="144" xfId="49" applyFont="1" applyFill="1" applyBorder="1" applyAlignment="1">
      <alignment horizontal="center" vertical="center" wrapText="1"/>
    </xf>
    <xf numFmtId="165" fontId="35" fillId="0" borderId="58" xfId="49" applyFont="1" applyFill="1" applyBorder="1" applyAlignment="1">
      <alignment horizontal="center" vertical="center" wrapText="1"/>
    </xf>
    <xf numFmtId="165" fontId="35" fillId="0" borderId="74" xfId="49" applyFont="1" applyFill="1" applyBorder="1" applyAlignment="1">
      <alignment horizontal="center" vertical="center" wrapText="1"/>
    </xf>
    <xf numFmtId="165" fontId="35" fillId="2" borderId="1" xfId="49" applyFont="1" applyFill="1" applyBorder="1" applyAlignment="1">
      <alignment horizontal="center" vertical="center" wrapText="1"/>
    </xf>
    <xf numFmtId="165" fontId="35" fillId="0" borderId="49" xfId="49" applyFont="1" applyFill="1" applyBorder="1" applyAlignment="1">
      <alignment horizontal="center" vertical="center" wrapText="1"/>
    </xf>
    <xf numFmtId="165" fontId="35" fillId="2" borderId="125" xfId="49" applyFont="1" applyFill="1" applyBorder="1" applyAlignment="1">
      <alignment horizontal="center" vertical="center" wrapText="1"/>
    </xf>
    <xf numFmtId="165" fontId="35" fillId="2" borderId="126" xfId="49" applyFont="1" applyFill="1" applyBorder="1" applyAlignment="1">
      <alignment horizontal="center" vertical="center" wrapText="1"/>
    </xf>
    <xf numFmtId="165" fontId="35" fillId="2" borderId="138" xfId="49" applyFont="1" applyFill="1" applyBorder="1" applyAlignment="1">
      <alignment horizontal="center" vertical="center" wrapText="1"/>
    </xf>
    <xf numFmtId="165" fontId="35" fillId="0" borderId="139" xfId="49" applyFont="1" applyFill="1" applyBorder="1" applyAlignment="1">
      <alignment horizontal="center" vertical="center" wrapText="1"/>
    </xf>
    <xf numFmtId="165" fontId="35" fillId="2" borderId="133" xfId="49" applyFont="1" applyFill="1" applyBorder="1" applyAlignment="1">
      <alignment horizontal="center" vertical="center"/>
    </xf>
    <xf numFmtId="165" fontId="35" fillId="2" borderId="133" xfId="49" applyFont="1" applyFill="1" applyBorder="1" applyAlignment="1">
      <alignment horizontal="center" vertical="center" wrapText="1"/>
    </xf>
    <xf numFmtId="165" fontId="35" fillId="0" borderId="126" xfId="49" applyFont="1" applyFill="1" applyBorder="1" applyAlignment="1">
      <alignment horizontal="center" vertical="center" wrapText="1"/>
    </xf>
    <xf numFmtId="165" fontId="35" fillId="2" borderId="138" xfId="49" applyFont="1" applyFill="1" applyBorder="1" applyAlignment="1">
      <alignment horizontal="center" vertical="center"/>
    </xf>
    <xf numFmtId="165" fontId="35" fillId="2" borderId="1" xfId="49" applyFont="1" applyFill="1" applyBorder="1" applyAlignment="1">
      <alignment horizontal="center" vertical="center"/>
    </xf>
    <xf numFmtId="165" fontId="35" fillId="2" borderId="142" xfId="49" applyFont="1" applyFill="1" applyBorder="1" applyAlignment="1">
      <alignment horizontal="center" vertical="center" wrapText="1"/>
    </xf>
    <xf numFmtId="165" fontId="35" fillId="0" borderId="143" xfId="49" applyFont="1" applyFill="1" applyBorder="1" applyAlignment="1">
      <alignment horizontal="center" vertical="center" wrapText="1"/>
    </xf>
    <xf numFmtId="165" fontId="35" fillId="0" borderId="148" xfId="49" applyFont="1" applyFill="1" applyBorder="1" applyAlignment="1">
      <alignment horizontal="center" vertical="center" wrapText="1"/>
    </xf>
    <xf numFmtId="165" fontId="35" fillId="0" borderId="141" xfId="49" applyFont="1" applyFill="1" applyBorder="1" applyAlignment="1">
      <alignment horizontal="center" vertical="center" wrapText="1"/>
    </xf>
    <xf numFmtId="165" fontId="35" fillId="0" borderId="149" xfId="49" applyFont="1" applyFill="1" applyBorder="1" applyAlignment="1">
      <alignment horizontal="center" vertical="center" wrapText="1"/>
    </xf>
    <xf numFmtId="165" fontId="35" fillId="0" borderId="147" xfId="49" applyFont="1" applyFill="1" applyBorder="1" applyAlignment="1">
      <alignment horizontal="center" vertical="center" wrapText="1"/>
    </xf>
    <xf numFmtId="165" fontId="35" fillId="0" borderId="124" xfId="49" applyFont="1" applyFill="1" applyBorder="1" applyAlignment="1">
      <alignment horizontal="center" vertical="center" wrapText="1"/>
    </xf>
    <xf numFmtId="165" fontId="35" fillId="0" borderId="127" xfId="49" applyFont="1" applyFill="1" applyBorder="1" applyAlignment="1">
      <alignment horizontal="center" vertical="center" wrapText="1"/>
    </xf>
    <xf numFmtId="165" fontId="35" fillId="0" borderId="155" xfId="49" applyFont="1" applyFill="1" applyBorder="1" applyAlignment="1">
      <alignment horizontal="center" vertical="center" wrapText="1"/>
    </xf>
    <xf numFmtId="165" fontId="35" fillId="0" borderId="97" xfId="49" applyFont="1" applyFill="1" applyBorder="1" applyAlignment="1">
      <alignment horizontal="right" vertical="center" wrapText="1"/>
    </xf>
    <xf numFmtId="165" fontId="35" fillId="0" borderId="113" xfId="49" applyFont="1" applyFill="1" applyBorder="1" applyAlignment="1">
      <alignment horizontal="right" vertical="center" wrapText="1"/>
    </xf>
    <xf numFmtId="165" fontId="35" fillId="0" borderId="114" xfId="49" applyFont="1" applyFill="1" applyBorder="1" applyAlignment="1">
      <alignment horizontal="right" vertical="center" wrapText="1"/>
    </xf>
    <xf numFmtId="165" fontId="35" fillId="0" borderId="49" xfId="49" applyFont="1" applyFill="1" applyBorder="1" applyAlignment="1">
      <alignment horizontal="right" vertical="center" wrapText="1"/>
    </xf>
    <xf numFmtId="165" fontId="35" fillId="0" borderId="79" xfId="49" applyFont="1" applyFill="1" applyBorder="1" applyAlignment="1">
      <alignment horizontal="right" vertical="center" wrapText="1"/>
    </xf>
    <xf numFmtId="165" fontId="35" fillId="0" borderId="73" xfId="49" applyFont="1" applyFill="1" applyBorder="1" applyAlignment="1">
      <alignment horizontal="right" vertical="center" wrapText="1"/>
    </xf>
    <xf numFmtId="165" fontId="35" fillId="0" borderId="79" xfId="49" applyFont="1" applyFill="1" applyBorder="1" applyAlignment="1">
      <alignment horizontal="center" vertical="center" wrapText="1"/>
    </xf>
    <xf numFmtId="165" fontId="35" fillId="0" borderId="75" xfId="49" applyFont="1" applyFill="1" applyBorder="1" applyAlignment="1">
      <alignment horizontal="right" vertical="center" wrapText="1"/>
    </xf>
    <xf numFmtId="165" fontId="35" fillId="0" borderId="76" xfId="49" applyFont="1" applyFill="1" applyBorder="1" applyAlignment="1">
      <alignment horizontal="right" vertical="center" wrapText="1"/>
    </xf>
    <xf numFmtId="165" fontId="35" fillId="0" borderId="75" xfId="49" applyFont="1" applyFill="1" applyBorder="1" applyAlignment="1">
      <alignment horizontal="center" vertical="center" wrapText="1"/>
    </xf>
    <xf numFmtId="165" fontId="32" fillId="0" borderId="28" xfId="49" applyFont="1" applyFill="1" applyBorder="1" applyAlignment="1">
      <alignment horizontal="right" vertical="center"/>
    </xf>
    <xf numFmtId="165" fontId="35" fillId="0" borderId="1" xfId="49" applyFont="1" applyFill="1" applyBorder="1" applyAlignment="1">
      <alignment horizontal="right" vertical="center" wrapText="1"/>
    </xf>
    <xf numFmtId="165" fontId="35" fillId="0" borderId="1" xfId="49" applyFont="1" applyFill="1" applyBorder="1" applyAlignment="1">
      <alignment horizontal="center" vertical="center" wrapText="1"/>
    </xf>
    <xf numFmtId="165" fontId="35" fillId="2" borderId="73" xfId="49" applyFont="1" applyFill="1" applyBorder="1" applyAlignment="1">
      <alignment horizontal="right" vertical="center" wrapText="1"/>
    </xf>
    <xf numFmtId="165" fontId="35" fillId="2" borderId="78" xfId="49" applyFont="1" applyFill="1" applyBorder="1" applyAlignment="1">
      <alignment horizontal="center" vertical="center" wrapText="1"/>
    </xf>
    <xf numFmtId="0" fontId="32" fillId="14" borderId="92" xfId="0" applyFont="1" applyFill="1" applyBorder="1" applyAlignment="1">
      <alignment horizontal="left" vertical="top" wrapText="1"/>
    </xf>
    <xf numFmtId="0" fontId="32" fillId="14" borderId="0" xfId="0" applyFont="1" applyFill="1" applyBorder="1" applyAlignment="1">
      <alignment horizontal="left" vertical="top" wrapText="1"/>
    </xf>
    <xf numFmtId="4" fontId="32" fillId="14" borderId="0" xfId="0" applyNumberFormat="1" applyFont="1" applyFill="1" applyBorder="1" applyAlignment="1">
      <alignment horizontal="center" vertical="center" wrapText="1"/>
    </xf>
    <xf numFmtId="4" fontId="35" fillId="14" borderId="0" xfId="0" applyNumberFormat="1" applyFont="1" applyFill="1" applyBorder="1" applyAlignment="1">
      <alignment horizontal="center" vertical="center" wrapText="1"/>
    </xf>
    <xf numFmtId="3" fontId="35" fillId="14" borderId="0" xfId="0" applyNumberFormat="1" applyFont="1" applyFill="1" applyBorder="1" applyAlignment="1">
      <alignment horizontal="center" vertical="center" wrapText="1"/>
    </xf>
    <xf numFmtId="3" fontId="35" fillId="14" borderId="37" xfId="0" applyNumberFormat="1" applyFont="1" applyFill="1" applyBorder="1" applyAlignment="1">
      <alignment horizontal="center" vertical="center" wrapText="1"/>
    </xf>
    <xf numFmtId="0" fontId="32" fillId="14" borderId="27" xfId="0" applyFont="1" applyFill="1" applyBorder="1" applyAlignment="1">
      <alignment horizontal="left" vertical="top" wrapText="1"/>
    </xf>
    <xf numFmtId="0" fontId="32" fillId="14" borderId="29" xfId="0" applyFont="1" applyFill="1" applyBorder="1" applyAlignment="1">
      <alignment horizontal="left" vertical="top" wrapText="1"/>
    </xf>
    <xf numFmtId="4" fontId="32" fillId="14" borderId="29" xfId="0" applyNumberFormat="1" applyFont="1" applyFill="1" applyBorder="1" applyAlignment="1">
      <alignment horizontal="center" vertical="center" wrapText="1"/>
    </xf>
    <xf numFmtId="4" fontId="35" fillId="14" borderId="29" xfId="0" applyNumberFormat="1" applyFont="1" applyFill="1" applyBorder="1" applyAlignment="1">
      <alignment horizontal="center" vertical="center" wrapText="1"/>
    </xf>
    <xf numFmtId="3" fontId="35" fillId="14" borderId="29" xfId="0" applyNumberFormat="1" applyFont="1" applyFill="1" applyBorder="1" applyAlignment="1">
      <alignment horizontal="center" vertical="center" wrapText="1"/>
    </xf>
    <xf numFmtId="3" fontId="35" fillId="14" borderId="28" xfId="0" applyNumberFormat="1" applyFont="1" applyFill="1" applyBorder="1" applyAlignment="1">
      <alignment horizontal="center" vertical="center" wrapText="1"/>
    </xf>
    <xf numFmtId="0" fontId="31" fillId="0" borderId="0" xfId="0" applyFont="1"/>
    <xf numFmtId="0" fontId="30" fillId="0" borderId="0" xfId="0" applyFont="1"/>
    <xf numFmtId="0" fontId="37" fillId="0" borderId="0" xfId="44" applyFont="1" applyFill="1" applyBorder="1" applyAlignment="1">
      <alignment vertical="center"/>
    </xf>
    <xf numFmtId="0" fontId="34" fillId="0" borderId="0" xfId="0" applyFont="1"/>
    <xf numFmtId="0" fontId="30" fillId="0" borderId="0" xfId="0" applyFont="1" applyAlignment="1">
      <alignment vertical="center"/>
    </xf>
    <xf numFmtId="0" fontId="38" fillId="0" borderId="0" xfId="0" applyFont="1"/>
    <xf numFmtId="0" fontId="30" fillId="0" borderId="0" xfId="0" applyFont="1" applyAlignment="1">
      <alignment horizontal="left" vertical="center" wrapText="1"/>
    </xf>
    <xf numFmtId="0" fontId="33" fillId="0" borderId="0" xfId="0" applyFont="1"/>
    <xf numFmtId="0" fontId="2" fillId="0" borderId="0" xfId="0" applyFont="1" applyBorder="1" applyAlignment="1">
      <alignment horizontal="left" vertical="top" wrapText="1"/>
    </xf>
    <xf numFmtId="0" fontId="2" fillId="0" borderId="0" xfId="0" applyFont="1" applyAlignment="1">
      <alignment horizontal="left" vertical="top" wrapText="1"/>
    </xf>
    <xf numFmtId="0" fontId="34" fillId="12" borderId="6" xfId="0" applyFont="1" applyFill="1" applyBorder="1" applyAlignment="1">
      <alignment horizontal="center" vertical="center" wrapText="1"/>
    </xf>
    <xf numFmtId="0" fontId="34" fillId="12" borderId="2" xfId="0" applyFont="1" applyFill="1" applyBorder="1" applyAlignment="1">
      <alignment horizontal="center" vertical="center" wrapText="1"/>
    </xf>
    <xf numFmtId="0" fontId="34" fillId="12" borderId="4"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xf>
    <xf numFmtId="0" fontId="34" fillId="10" borderId="111" xfId="0" applyFont="1" applyFill="1" applyBorder="1" applyAlignment="1">
      <alignment horizontal="center" vertical="center" wrapText="1"/>
    </xf>
    <xf numFmtId="0" fontId="34" fillId="10" borderId="20" xfId="0" applyFont="1" applyFill="1" applyBorder="1" applyAlignment="1">
      <alignment horizontal="center" vertical="center" wrapText="1"/>
    </xf>
    <xf numFmtId="0" fontId="34" fillId="12" borderId="20"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41" fillId="10" borderId="20" xfId="0" applyFont="1" applyFill="1" applyBorder="1" applyAlignment="1">
      <alignment horizontal="center" vertical="center" wrapText="1"/>
    </xf>
    <xf numFmtId="0" fontId="32" fillId="0" borderId="1" xfId="0" applyFont="1" applyBorder="1" applyAlignment="1">
      <alignment horizontal="justify" vertical="center"/>
    </xf>
    <xf numFmtId="0" fontId="32" fillId="2" borderId="1" xfId="0" applyFont="1" applyFill="1" applyBorder="1" applyAlignment="1">
      <alignment horizontal="center" vertical="center"/>
    </xf>
    <xf numFmtId="172" fontId="32" fillId="2" borderId="1" xfId="0" applyNumberFormat="1" applyFont="1" applyFill="1" applyBorder="1" applyAlignment="1">
      <alignment vertical="center"/>
    </xf>
    <xf numFmtId="172" fontId="32" fillId="0" borderId="1" xfId="0" applyNumberFormat="1" applyFont="1" applyBorder="1" applyAlignment="1">
      <alignment vertical="center"/>
    </xf>
    <xf numFmtId="0" fontId="32" fillId="0" borderId="12" xfId="0" applyFont="1" applyBorder="1" applyAlignment="1">
      <alignment vertical="center"/>
    </xf>
    <xf numFmtId="0" fontId="32" fillId="2" borderId="12" xfId="0" applyFont="1" applyFill="1" applyBorder="1" applyAlignment="1">
      <alignment vertical="center"/>
    </xf>
    <xf numFmtId="0" fontId="32" fillId="2" borderId="13" xfId="0" applyFont="1" applyFill="1" applyBorder="1" applyAlignment="1">
      <alignment vertical="center"/>
    </xf>
    <xf numFmtId="0" fontId="32" fillId="0" borderId="2" xfId="0" applyFont="1" applyBorder="1" applyAlignment="1">
      <alignment vertical="center"/>
    </xf>
    <xf numFmtId="0" fontId="32" fillId="2" borderId="2" xfId="0" applyFont="1" applyFill="1" applyBorder="1" applyAlignment="1">
      <alignment vertical="center"/>
    </xf>
    <xf numFmtId="0" fontId="32" fillId="2" borderId="40" xfId="0" applyFont="1" applyFill="1" applyBorder="1" applyAlignment="1">
      <alignment vertical="center"/>
    </xf>
    <xf numFmtId="0" fontId="32" fillId="0" borderId="1" xfId="0" applyFont="1" applyBorder="1" applyAlignment="1">
      <alignment vertical="center"/>
    </xf>
    <xf numFmtId="0" fontId="32" fillId="2" borderId="1" xfId="0" applyFont="1" applyFill="1" applyBorder="1" applyAlignment="1">
      <alignment vertical="center"/>
    </xf>
    <xf numFmtId="0" fontId="32" fillId="2" borderId="19" xfId="0" applyFont="1" applyFill="1" applyBorder="1" applyAlignment="1">
      <alignment vertical="center"/>
    </xf>
    <xf numFmtId="0" fontId="35" fillId="0" borderId="1" xfId="3" applyFont="1" applyBorder="1" applyAlignment="1">
      <alignment horizontal="justify" vertical="center" wrapText="1"/>
    </xf>
    <xf numFmtId="172" fontId="32" fillId="0" borderId="1" xfId="0" applyNumberFormat="1"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horizontal="justify" vertical="center" wrapText="1"/>
    </xf>
    <xf numFmtId="0" fontId="32" fillId="0" borderId="13" xfId="0" applyFont="1" applyBorder="1" applyAlignment="1">
      <alignment vertical="center"/>
    </xf>
    <xf numFmtId="0" fontId="32" fillId="0" borderId="19" xfId="0" applyFont="1" applyBorder="1" applyAlignment="1">
      <alignment vertical="center"/>
    </xf>
    <xf numFmtId="0" fontId="32" fillId="0" borderId="0" xfId="0" applyFont="1" applyBorder="1" applyAlignment="1">
      <alignment vertical="center"/>
    </xf>
    <xf numFmtId="0" fontId="0" fillId="10" borderId="0" xfId="0" applyFill="1"/>
    <xf numFmtId="0" fontId="34" fillId="12" borderId="1" xfId="0" applyFont="1" applyFill="1" applyBorder="1" applyAlignment="1">
      <alignment horizontal="center" vertical="center" wrapText="1"/>
    </xf>
    <xf numFmtId="0" fontId="42" fillId="7" borderId="1" xfId="0" applyFont="1" applyFill="1" applyBorder="1" applyAlignment="1">
      <alignment horizontal="justify" vertical="center" wrapText="1"/>
    </xf>
    <xf numFmtId="0" fontId="35" fillId="0" borderId="1" xfId="3" applyFont="1" applyBorder="1" applyAlignment="1">
      <alignment horizontal="justify" vertical="top" wrapText="1"/>
    </xf>
    <xf numFmtId="0" fontId="32" fillId="0" borderId="15" xfId="0" applyFont="1" applyBorder="1" applyAlignment="1">
      <alignment horizontal="center" vertical="center" wrapText="1"/>
    </xf>
    <xf numFmtId="0" fontId="32" fillId="0" borderId="15" xfId="0" applyFont="1" applyBorder="1" applyAlignment="1">
      <alignment horizontal="center" vertical="center"/>
    </xf>
    <xf numFmtId="0" fontId="32" fillId="10" borderId="0" xfId="0" applyFont="1" applyFill="1"/>
    <xf numFmtId="0" fontId="30" fillId="10" borderId="0" xfId="0" applyFont="1" applyFill="1" applyAlignment="1">
      <alignment horizontal="center"/>
    </xf>
    <xf numFmtId="0" fontId="30" fillId="2" borderId="1" xfId="0" applyFont="1" applyFill="1" applyBorder="1"/>
    <xf numFmtId="0" fontId="32" fillId="0" borderId="2" xfId="0" applyFont="1" applyBorder="1" applyAlignment="1">
      <alignment horizontal="center" vertical="center"/>
    </xf>
    <xf numFmtId="0" fontId="32" fillId="0" borderId="40" xfId="0" applyFont="1" applyBorder="1" applyAlignment="1">
      <alignment vertical="center"/>
    </xf>
    <xf numFmtId="0" fontId="32" fillId="2" borderId="1" xfId="0" applyFont="1" applyFill="1" applyBorder="1" applyAlignment="1">
      <alignment vertical="top"/>
    </xf>
    <xf numFmtId="4" fontId="32" fillId="2" borderId="1" xfId="0" applyNumberFormat="1" applyFont="1" applyFill="1" applyBorder="1" applyAlignment="1">
      <alignment vertical="center"/>
    </xf>
    <xf numFmtId="4" fontId="32" fillId="0" borderId="1" xfId="0" applyNumberFormat="1" applyFont="1" applyBorder="1" applyAlignment="1">
      <alignment vertical="center"/>
    </xf>
    <xf numFmtId="0" fontId="32" fillId="2" borderId="1" xfId="0" applyFont="1" applyFill="1" applyBorder="1"/>
    <xf numFmtId="0" fontId="32" fillId="2" borderId="1" xfId="0" applyFont="1" applyFill="1" applyBorder="1" applyAlignment="1">
      <alignment horizontal="justify" vertical="center" wrapText="1"/>
    </xf>
    <xf numFmtId="0" fontId="30" fillId="2" borderId="1" xfId="0" applyFont="1" applyFill="1" applyBorder="1" applyAlignment="1">
      <alignment vertical="center" wrapText="1"/>
    </xf>
    <xf numFmtId="4" fontId="32" fillId="2" borderId="1" xfId="0" applyNumberFormat="1" applyFont="1" applyFill="1" applyBorder="1" applyAlignment="1">
      <alignment horizontal="center" vertical="center"/>
    </xf>
    <xf numFmtId="0" fontId="32" fillId="0" borderId="5" xfId="0" applyFont="1" applyBorder="1" applyAlignment="1">
      <alignment vertical="center"/>
    </xf>
    <xf numFmtId="0" fontId="32" fillId="0" borderId="25" xfId="0" applyFont="1" applyBorder="1" applyAlignment="1">
      <alignment vertical="center"/>
    </xf>
    <xf numFmtId="4" fontId="32" fillId="2" borderId="1" xfId="0" applyNumberFormat="1" applyFont="1" applyFill="1" applyBorder="1" applyAlignment="1">
      <alignment horizontal="right" vertical="center"/>
    </xf>
    <xf numFmtId="0" fontId="32" fillId="0" borderId="20" xfId="0" applyFont="1" applyFill="1" applyBorder="1" applyAlignment="1">
      <alignment vertical="center"/>
    </xf>
    <xf numFmtId="0" fontId="32" fillId="0" borderId="7" xfId="0" applyFont="1" applyBorder="1" applyAlignment="1">
      <alignment vertical="center"/>
    </xf>
    <xf numFmtId="0" fontId="34" fillId="11" borderId="6" xfId="0" applyFont="1" applyFill="1" applyBorder="1" applyAlignment="1">
      <alignment horizontal="center" vertical="center" wrapText="1"/>
    </xf>
    <xf numFmtId="0" fontId="34" fillId="11" borderId="2" xfId="0" applyFont="1" applyFill="1" applyBorder="1" applyAlignment="1">
      <alignment horizontal="center" vertical="center" wrapText="1"/>
    </xf>
    <xf numFmtId="0" fontId="34" fillId="11" borderId="4" xfId="0" applyFont="1" applyFill="1" applyBorder="1" applyAlignment="1">
      <alignment horizontal="center" vertical="center" wrapText="1"/>
    </xf>
    <xf numFmtId="0" fontId="35" fillId="0" borderId="1" xfId="0" applyFont="1" applyBorder="1" applyAlignment="1">
      <alignment horizontal="justify" vertical="center" wrapText="1"/>
    </xf>
    <xf numFmtId="0" fontId="32" fillId="0" borderId="2" xfId="0" applyFont="1" applyFill="1" applyBorder="1" applyAlignment="1">
      <alignment horizontal="center" vertical="center"/>
    </xf>
    <xf numFmtId="0" fontId="32" fillId="0" borderId="2" xfId="0" applyFont="1" applyFill="1" applyBorder="1" applyAlignment="1">
      <alignment vertical="center"/>
    </xf>
    <xf numFmtId="0" fontId="32" fillId="0" borderId="6" xfId="0" applyFont="1" applyFill="1" applyBorder="1" applyAlignment="1">
      <alignment vertical="center"/>
    </xf>
    <xf numFmtId="0" fontId="34" fillId="0" borderId="6" xfId="0" applyFont="1" applyFill="1" applyBorder="1" applyAlignment="1">
      <alignment horizontal="right" vertical="top" wrapText="1"/>
    </xf>
    <xf numFmtId="0" fontId="34" fillId="0" borderId="2" xfId="0" applyFont="1" applyFill="1" applyBorder="1" applyAlignment="1">
      <alignment horizontal="center" vertical="center" wrapText="1"/>
    </xf>
    <xf numFmtId="0" fontId="34" fillId="0" borderId="27" xfId="0" applyFont="1" applyFill="1" applyBorder="1" applyAlignment="1">
      <alignment horizontal="center" vertical="center" wrapText="1"/>
    </xf>
    <xf numFmtId="0" fontId="34" fillId="15" borderId="152" xfId="0" applyFont="1" applyFill="1" applyBorder="1" applyAlignment="1">
      <alignment vertical="center"/>
    </xf>
    <xf numFmtId="0" fontId="34" fillId="15" borderId="152" xfId="0" applyFont="1" applyFill="1" applyBorder="1" applyAlignment="1">
      <alignment horizontal="center" vertical="center"/>
    </xf>
    <xf numFmtId="0" fontId="34" fillId="15" borderId="157" xfId="0" applyFont="1" applyFill="1" applyBorder="1" applyAlignment="1">
      <alignment horizontal="center" vertical="center"/>
    </xf>
    <xf numFmtId="0" fontId="32" fillId="11" borderId="0" xfId="0" applyFont="1" applyFill="1"/>
    <xf numFmtId="0" fontId="34" fillId="11" borderId="111" xfId="0" applyFont="1" applyFill="1" applyBorder="1" applyAlignment="1">
      <alignment horizontal="center" vertical="center" wrapText="1"/>
    </xf>
    <xf numFmtId="0" fontId="34" fillId="11" borderId="20" xfId="0" applyFont="1" applyFill="1" applyBorder="1" applyAlignment="1">
      <alignment horizontal="center" vertical="center" wrapText="1"/>
    </xf>
    <xf numFmtId="0" fontId="34" fillId="11" borderId="21" xfId="0" applyFont="1" applyFill="1" applyBorder="1" applyAlignment="1">
      <alignment horizontal="center" vertical="center" wrapText="1"/>
    </xf>
    <xf numFmtId="0" fontId="35" fillId="0" borderId="1" xfId="0" applyFont="1" applyBorder="1" applyAlignment="1">
      <alignment vertical="center" wrapText="1"/>
    </xf>
    <xf numFmtId="4" fontId="32" fillId="0" borderId="1" xfId="0" applyNumberFormat="1" applyFont="1" applyBorder="1" applyAlignment="1">
      <alignment horizontal="center" vertical="center"/>
    </xf>
    <xf numFmtId="0" fontId="32" fillId="0" borderId="1" xfId="0" applyFont="1" applyBorder="1" applyAlignment="1">
      <alignment vertical="center" wrapText="1"/>
    </xf>
    <xf numFmtId="4" fontId="32" fillId="0" borderId="1" xfId="0" applyNumberFormat="1" applyFont="1" applyBorder="1" applyAlignment="1">
      <alignment horizontal="right" vertical="center" wrapText="1"/>
    </xf>
    <xf numFmtId="4" fontId="32" fillId="0" borderId="1" xfId="0" applyNumberFormat="1" applyFont="1" applyFill="1" applyBorder="1" applyAlignment="1">
      <alignment vertical="center"/>
    </xf>
    <xf numFmtId="0" fontId="32" fillId="0" borderId="12" xfId="0" applyFont="1" applyBorder="1" applyAlignment="1">
      <alignment horizontal="right" vertical="center"/>
    </xf>
    <xf numFmtId="4" fontId="32" fillId="0" borderId="1" xfId="0" applyNumberFormat="1" applyFont="1" applyBorder="1" applyAlignment="1">
      <alignment horizontal="right" vertical="center"/>
    </xf>
    <xf numFmtId="3" fontId="32" fillId="0" borderId="1" xfId="0" applyNumberFormat="1" applyFont="1" applyBorder="1" applyAlignment="1">
      <alignment horizontal="center" vertical="center"/>
    </xf>
    <xf numFmtId="4" fontId="32" fillId="0" borderId="1" xfId="0" applyNumberFormat="1" applyFont="1" applyBorder="1"/>
    <xf numFmtId="4" fontId="32" fillId="2" borderId="1" xfId="0" applyNumberFormat="1" applyFont="1" applyFill="1" applyBorder="1"/>
    <xf numFmtId="0" fontId="32" fillId="0" borderId="1" xfId="0" applyFont="1" applyBorder="1" applyAlignment="1">
      <alignment vertical="top" wrapText="1"/>
    </xf>
    <xf numFmtId="0" fontId="34" fillId="12" borderId="28" xfId="0" applyFont="1" applyFill="1" applyBorder="1" applyAlignment="1">
      <alignment horizontal="center" vertical="center" wrapText="1"/>
    </xf>
    <xf numFmtId="0" fontId="34" fillId="12" borderId="27" xfId="0" applyFont="1" applyFill="1" applyBorder="1" applyAlignment="1">
      <alignment horizontal="center" vertical="center" wrapText="1"/>
    </xf>
    <xf numFmtId="0" fontId="44" fillId="7" borderId="1" xfId="0" applyFont="1" applyFill="1" applyBorder="1" applyAlignment="1">
      <alignment horizontal="justify" vertical="center" wrapText="1"/>
    </xf>
    <xf numFmtId="0" fontId="41" fillId="10" borderId="111" xfId="0" applyFont="1" applyFill="1" applyBorder="1" applyAlignment="1">
      <alignment horizontal="center" vertical="center" wrapText="1"/>
    </xf>
    <xf numFmtId="0" fontId="41" fillId="12" borderId="20" xfId="0" applyFont="1" applyFill="1" applyBorder="1" applyAlignment="1">
      <alignment horizontal="center" vertical="center" wrapText="1"/>
    </xf>
    <xf numFmtId="0" fontId="41" fillId="12" borderId="21" xfId="0" applyFont="1" applyFill="1" applyBorder="1" applyAlignment="1">
      <alignment horizontal="center" vertical="center" wrapText="1"/>
    </xf>
    <xf numFmtId="0" fontId="44" fillId="0" borderId="1" xfId="3" applyFont="1" applyFill="1" applyBorder="1" applyAlignment="1">
      <alignment horizontal="left" vertical="top"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172" fontId="0" fillId="0" borderId="1" xfId="0" applyNumberFormat="1" applyFont="1" applyFill="1" applyBorder="1" applyAlignment="1">
      <alignment vertical="center"/>
    </xf>
    <xf numFmtId="172" fontId="0" fillId="2" borderId="1" xfId="0" applyNumberFormat="1" applyFont="1" applyFill="1" applyBorder="1" applyAlignment="1">
      <alignmen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32" fillId="0" borderId="1" xfId="0" applyFont="1" applyFill="1" applyBorder="1" applyAlignment="1">
      <alignment horizontal="center" vertical="center"/>
    </xf>
    <xf numFmtId="172" fontId="32" fillId="0" borderId="1" xfId="0" applyNumberFormat="1" applyFont="1" applyFill="1" applyBorder="1" applyAlignment="1">
      <alignment vertical="center"/>
    </xf>
    <xf numFmtId="0" fontId="32" fillId="0" borderId="1" xfId="0" applyFont="1" applyFill="1" applyBorder="1" applyAlignment="1">
      <alignment vertical="center"/>
    </xf>
    <xf numFmtId="0" fontId="44" fillId="0" borderId="1" xfId="0" applyFont="1" applyFill="1" applyBorder="1" applyAlignment="1">
      <alignment horizontal="left" vertical="center" wrapText="1"/>
    </xf>
    <xf numFmtId="0" fontId="0" fillId="0" borderId="1" xfId="0" applyFont="1" applyFill="1" applyBorder="1"/>
    <xf numFmtId="0" fontId="32" fillId="0" borderId="1" xfId="0" applyFont="1" applyFill="1" applyBorder="1" applyAlignment="1">
      <alignment horizontal="center"/>
    </xf>
    <xf numFmtId="4" fontId="32" fillId="0" borderId="1" xfId="0" applyNumberFormat="1" applyFont="1" applyFill="1" applyBorder="1"/>
    <xf numFmtId="0" fontId="32" fillId="0" borderId="1" xfId="0" applyFont="1" applyFill="1" applyBorder="1"/>
    <xf numFmtId="0" fontId="32" fillId="0" borderId="0" xfId="0" applyFont="1" applyFill="1"/>
    <xf numFmtId="0" fontId="26" fillId="0" borderId="0" xfId="0" applyFont="1" applyAlignment="1">
      <alignment vertical="center"/>
    </xf>
    <xf numFmtId="0" fontId="45" fillId="0" borderId="0" xfId="0" applyFont="1" applyAlignment="1">
      <alignment vertical="center"/>
    </xf>
    <xf numFmtId="0" fontId="26" fillId="0" borderId="54" xfId="0" applyFont="1" applyBorder="1" applyAlignment="1">
      <alignment horizontal="justify" vertical="center" wrapText="1"/>
    </xf>
    <xf numFmtId="4" fontId="29" fillId="0" borderId="52" xfId="0" applyNumberFormat="1" applyFont="1" applyFill="1" applyBorder="1" applyAlignment="1">
      <alignment horizontal="center" vertical="center" wrapText="1"/>
    </xf>
    <xf numFmtId="4" fontId="26" fillId="0" borderId="78" xfId="0" applyNumberFormat="1" applyFont="1" applyFill="1" applyBorder="1" applyAlignment="1">
      <alignment horizontal="center" vertical="center" wrapText="1"/>
    </xf>
    <xf numFmtId="0" fontId="46" fillId="0" borderId="1" xfId="0" applyFont="1" applyBorder="1" applyAlignment="1">
      <alignment horizontal="justify" vertical="center"/>
    </xf>
    <xf numFmtId="4" fontId="29" fillId="0" borderId="79" xfId="0" applyNumberFormat="1" applyFont="1" applyFill="1" applyBorder="1" applyAlignment="1">
      <alignment horizontal="right" vertical="center" wrapText="1"/>
    </xf>
    <xf numFmtId="3" fontId="29" fillId="0" borderId="79" xfId="0" applyNumberFormat="1" applyFont="1" applyFill="1" applyBorder="1" applyAlignment="1">
      <alignment vertical="center" wrapText="1"/>
    </xf>
    <xf numFmtId="0" fontId="26" fillId="0" borderId="176" xfId="0" applyFont="1" applyFill="1" applyBorder="1" applyAlignment="1">
      <alignment horizontal="justify" vertical="center" wrapText="1"/>
    </xf>
    <xf numFmtId="0" fontId="26" fillId="0" borderId="78" xfId="0" applyFont="1" applyFill="1" applyBorder="1" applyAlignment="1">
      <alignment horizontal="justify" vertical="center" wrapText="1"/>
    </xf>
    <xf numFmtId="4" fontId="26" fillId="0" borderId="78" xfId="0" applyNumberFormat="1" applyFont="1" applyFill="1" applyBorder="1" applyAlignment="1">
      <alignment horizontal="right" vertical="center" wrapText="1"/>
    </xf>
    <xf numFmtId="3" fontId="29" fillId="0" borderId="78" xfId="0" applyNumberFormat="1" applyFont="1" applyFill="1" applyBorder="1" applyAlignment="1">
      <alignment vertical="center" wrapText="1"/>
    </xf>
    <xf numFmtId="3" fontId="29" fillId="0" borderId="78" xfId="0" applyNumberFormat="1" applyFont="1" applyFill="1" applyBorder="1" applyAlignment="1">
      <alignment horizontal="center" vertical="center" wrapText="1"/>
    </xf>
    <xf numFmtId="4" fontId="29" fillId="0" borderId="78" xfId="0" applyNumberFormat="1" applyFont="1" applyFill="1" applyBorder="1" applyAlignment="1">
      <alignment horizontal="right" vertical="center" wrapText="1"/>
    </xf>
    <xf numFmtId="3" fontId="29" fillId="0" borderId="78" xfId="0" applyNumberFormat="1" applyFont="1" applyFill="1" applyBorder="1" applyAlignment="1">
      <alignment horizontal="right" vertical="center" wrapText="1"/>
    </xf>
    <xf numFmtId="3" fontId="29" fillId="0" borderId="177" xfId="0" applyNumberFormat="1" applyFont="1" applyFill="1" applyBorder="1" applyAlignment="1">
      <alignment horizontal="center" vertical="center" wrapText="1"/>
    </xf>
    <xf numFmtId="3" fontId="29" fillId="0" borderId="78" xfId="0" applyNumberFormat="1" applyFont="1" applyBorder="1" applyAlignment="1">
      <alignment horizontal="center" vertical="center" wrapText="1"/>
    </xf>
    <xf numFmtId="3" fontId="29" fillId="0" borderId="79" xfId="0" applyNumberFormat="1" applyFont="1" applyBorder="1" applyAlignment="1">
      <alignment horizontal="center" vertical="center" wrapText="1"/>
    </xf>
    <xf numFmtId="3" fontId="29" fillId="0" borderId="58" xfId="0" applyNumberFormat="1" applyFont="1" applyBorder="1" applyAlignment="1">
      <alignment horizontal="center" vertical="center" wrapText="1"/>
    </xf>
    <xf numFmtId="3" fontId="29" fillId="0" borderId="55" xfId="0" applyNumberFormat="1" applyFont="1" applyBorder="1" applyAlignment="1">
      <alignment horizontal="left" vertical="center" wrapText="1"/>
    </xf>
    <xf numFmtId="0" fontId="25" fillId="0" borderId="0" xfId="0" applyFont="1" applyAlignment="1">
      <alignment horizontal="left" vertical="center" wrapText="1"/>
    </xf>
    <xf numFmtId="0" fontId="28" fillId="0" borderId="47" xfId="0" applyFont="1" applyBorder="1" applyAlignment="1">
      <alignment horizontal="left" vertical="center"/>
    </xf>
    <xf numFmtId="0" fontId="30" fillId="0" borderId="0" xfId="0" applyFont="1" applyAlignment="1">
      <alignment horizontal="center"/>
    </xf>
    <xf numFmtId="0" fontId="30" fillId="0" borderId="0" xfId="0" applyFont="1" applyAlignment="1">
      <alignment horizontal="left" vertical="center"/>
    </xf>
    <xf numFmtId="0" fontId="30" fillId="0" borderId="0" xfId="0" applyFont="1" applyAlignment="1">
      <alignment horizontal="left" vertical="center" wrapText="1"/>
    </xf>
    <xf numFmtId="0" fontId="4" fillId="0" borderId="0" xfId="51"/>
    <xf numFmtId="0" fontId="4" fillId="0" borderId="0" xfId="51" applyAlignment="1">
      <alignment wrapText="1"/>
    </xf>
    <xf numFmtId="173" fontId="4" fillId="0" borderId="0" xfId="51" applyNumberFormat="1" applyAlignment="1">
      <alignment wrapText="1"/>
    </xf>
    <xf numFmtId="0" fontId="4" fillId="0" borderId="0" xfId="51" applyFont="1"/>
    <xf numFmtId="0" fontId="4" fillId="0" borderId="0" xfId="51" applyFont="1" applyAlignment="1">
      <alignment wrapText="1"/>
    </xf>
    <xf numFmtId="173" fontId="4" fillId="0" borderId="0" xfId="51" applyNumberFormat="1" applyFont="1" applyAlignment="1">
      <alignment wrapText="1"/>
    </xf>
    <xf numFmtId="0" fontId="4" fillId="6" borderId="0" xfId="51" applyFill="1"/>
    <xf numFmtId="0" fontId="48" fillId="6" borderId="161" xfId="51" applyFont="1" applyFill="1" applyBorder="1" applyAlignment="1">
      <alignment horizontal="center" vertical="center" wrapText="1"/>
    </xf>
    <xf numFmtId="0" fontId="48" fillId="6" borderId="3" xfId="51" applyFont="1" applyFill="1" applyBorder="1" applyAlignment="1">
      <alignment horizontal="center" vertical="center" wrapText="1"/>
    </xf>
    <xf numFmtId="173" fontId="49" fillId="6" borderId="178" xfId="51" applyNumberFormat="1" applyFont="1" applyFill="1" applyBorder="1" applyAlignment="1">
      <alignment horizontal="right" vertical="center" wrapText="1"/>
    </xf>
    <xf numFmtId="49" fontId="48" fillId="6" borderId="3" xfId="51" applyNumberFormat="1" applyFont="1" applyFill="1" applyBorder="1" applyAlignment="1">
      <alignment horizontal="center" vertical="center" wrapText="1"/>
    </xf>
    <xf numFmtId="0" fontId="48" fillId="6" borderId="3" xfId="51" applyFont="1" applyFill="1" applyBorder="1" applyAlignment="1">
      <alignment vertical="center" wrapText="1"/>
    </xf>
    <xf numFmtId="0" fontId="48" fillId="6" borderId="3" xfId="51" applyFont="1" applyFill="1" applyBorder="1" applyAlignment="1">
      <alignment horizontal="justify" vertical="top"/>
    </xf>
    <xf numFmtId="0" fontId="51" fillId="0" borderId="0" xfId="51" applyFont="1"/>
    <xf numFmtId="0" fontId="6" fillId="0" borderId="19" xfId="3" applyFont="1" applyFill="1" applyBorder="1" applyAlignment="1">
      <alignment horizontal="center" vertical="center" wrapText="1"/>
    </xf>
    <xf numFmtId="0" fontId="6" fillId="0" borderId="28" xfId="3" applyFont="1" applyFill="1" applyBorder="1" applyAlignment="1">
      <alignment horizontal="center" vertical="center" wrapText="1"/>
    </xf>
    <xf numFmtId="173" fontId="6" fillId="0" borderId="1" xfId="3" applyNumberFormat="1" applyFont="1" applyFill="1" applyBorder="1" applyAlignment="1">
      <alignment vertical="center" wrapText="1"/>
    </xf>
    <xf numFmtId="0" fontId="6" fillId="0" borderId="1" xfId="3" applyFont="1" applyFill="1" applyBorder="1" applyAlignment="1">
      <alignment horizontal="center" vertical="center" wrapText="1"/>
    </xf>
    <xf numFmtId="173" fontId="6" fillId="2" borderId="5" xfId="1" applyNumberFormat="1" applyFont="1" applyFill="1" applyBorder="1" applyAlignment="1">
      <alignment horizontal="center" vertical="center" wrapText="1"/>
    </xf>
    <xf numFmtId="0" fontId="6" fillId="2" borderId="5" xfId="0" applyFont="1" applyFill="1" applyBorder="1" applyAlignment="1">
      <alignment horizontal="justify" vertical="top"/>
    </xf>
    <xf numFmtId="0" fontId="6" fillId="2" borderId="22" xfId="1" applyFont="1" applyFill="1" applyBorder="1" applyAlignment="1">
      <alignment horizontal="justify" vertical="top" wrapText="1"/>
    </xf>
    <xf numFmtId="0" fontId="6" fillId="7" borderId="19" xfId="51" applyFont="1" applyFill="1" applyBorder="1" applyAlignment="1">
      <alignment horizontal="center" vertical="center" wrapText="1"/>
    </xf>
    <xf numFmtId="0" fontId="6" fillId="7" borderId="28" xfId="51" applyFont="1" applyFill="1" applyBorder="1" applyAlignment="1">
      <alignment horizontal="center" vertical="center" wrapText="1"/>
    </xf>
    <xf numFmtId="4" fontId="6" fillId="7" borderId="1" xfId="51" applyNumberFormat="1" applyFont="1" applyFill="1" applyBorder="1" applyAlignment="1">
      <alignment horizontal="right" vertical="center" wrapText="1"/>
    </xf>
    <xf numFmtId="0" fontId="50" fillId="7" borderId="1" xfId="51" applyFont="1" applyFill="1" applyBorder="1" applyAlignment="1">
      <alignment horizontal="center" vertical="center" wrapText="1"/>
    </xf>
    <xf numFmtId="49" fontId="6" fillId="7" borderId="1" xfId="51" applyNumberFormat="1" applyFont="1" applyFill="1" applyBorder="1" applyAlignment="1">
      <alignment horizontal="center" vertical="center" wrapText="1"/>
    </xf>
    <xf numFmtId="0" fontId="6" fillId="7" borderId="1" xfId="51" applyFont="1" applyFill="1" applyBorder="1" applyAlignment="1">
      <alignment horizontal="justify" vertical="top"/>
    </xf>
    <xf numFmtId="0" fontId="6" fillId="7" borderId="17" xfId="51" applyFont="1" applyFill="1" applyBorder="1" applyAlignment="1">
      <alignment horizontal="left" vertical="center" wrapText="1"/>
    </xf>
    <xf numFmtId="0" fontId="6" fillId="7" borderId="40" xfId="51" applyFont="1" applyFill="1" applyBorder="1" applyAlignment="1">
      <alignment horizontal="center" vertical="center" wrapText="1"/>
    </xf>
    <xf numFmtId="0" fontId="6" fillId="7" borderId="6" xfId="51" applyFont="1" applyFill="1" applyBorder="1" applyAlignment="1">
      <alignment horizontal="center" vertical="center" wrapText="1"/>
    </xf>
    <xf numFmtId="4" fontId="6" fillId="7" borderId="2" xfId="51" applyNumberFormat="1" applyFont="1" applyFill="1" applyBorder="1" applyAlignment="1">
      <alignment horizontal="right" vertical="center" wrapText="1"/>
    </xf>
    <xf numFmtId="0" fontId="50" fillId="7" borderId="2" xfId="51" applyFont="1" applyFill="1" applyBorder="1" applyAlignment="1">
      <alignment horizontal="center" vertical="center" wrapText="1"/>
    </xf>
    <xf numFmtId="49" fontId="6" fillId="7" borderId="2" xfId="51" applyNumberFormat="1" applyFont="1" applyFill="1" applyBorder="1" applyAlignment="1">
      <alignment horizontal="center" vertical="center" wrapText="1"/>
    </xf>
    <xf numFmtId="0" fontId="6" fillId="7" borderId="2" xfId="51" applyFont="1" applyFill="1" applyBorder="1" applyAlignment="1">
      <alignment horizontal="justify" vertical="top"/>
    </xf>
    <xf numFmtId="0" fontId="6" fillId="7" borderId="2" xfId="51" applyFont="1" applyFill="1" applyBorder="1" applyAlignment="1">
      <alignment vertical="top" wrapText="1"/>
    </xf>
    <xf numFmtId="0" fontId="6" fillId="7" borderId="24" xfId="51" applyFont="1" applyFill="1" applyBorder="1" applyAlignment="1">
      <alignment vertical="center" wrapText="1"/>
    </xf>
    <xf numFmtId="0" fontId="6" fillId="7" borderId="16" xfId="51" applyFont="1" applyFill="1" applyBorder="1" applyAlignment="1">
      <alignment horizontal="center" vertical="center" wrapText="1"/>
    </xf>
    <xf numFmtId="0" fontId="6" fillId="7" borderId="46" xfId="51" applyFont="1" applyFill="1" applyBorder="1" applyAlignment="1">
      <alignment horizontal="center" vertical="center" wrapText="1"/>
    </xf>
    <xf numFmtId="4" fontId="6" fillId="7" borderId="15" xfId="51" applyNumberFormat="1" applyFont="1" applyFill="1" applyBorder="1" applyAlignment="1">
      <alignment horizontal="right" vertical="center" wrapText="1"/>
    </xf>
    <xf numFmtId="0" fontId="50" fillId="7" borderId="15" xfId="51" applyFont="1" applyFill="1" applyBorder="1" applyAlignment="1">
      <alignment horizontal="center" vertical="center" wrapText="1"/>
    </xf>
    <xf numFmtId="49" fontId="6" fillId="7" borderId="15" xfId="51" applyNumberFormat="1" applyFont="1" applyFill="1" applyBorder="1" applyAlignment="1">
      <alignment horizontal="center" vertical="center" wrapText="1"/>
    </xf>
    <xf numFmtId="0" fontId="6" fillId="7" borderId="15" xfId="51" applyFont="1" applyFill="1" applyBorder="1" applyAlignment="1">
      <alignment horizontal="justify" vertical="top"/>
    </xf>
    <xf numFmtId="0" fontId="6" fillId="7" borderId="23" xfId="51" applyFont="1" applyFill="1" applyBorder="1" applyAlignment="1">
      <alignment horizontal="justify" vertical="top"/>
    </xf>
    <xf numFmtId="0" fontId="6" fillId="7" borderId="15" xfId="51" applyFont="1" applyFill="1" applyBorder="1" applyAlignment="1">
      <alignment vertical="top" wrapText="1"/>
    </xf>
    <xf numFmtId="0" fontId="6" fillId="7" borderId="26" xfId="51" applyFont="1" applyFill="1" applyBorder="1" applyAlignment="1">
      <alignment vertical="center" wrapText="1"/>
    </xf>
    <xf numFmtId="0" fontId="6" fillId="7" borderId="2" xfId="3" applyFont="1" applyFill="1" applyBorder="1" applyAlignment="1">
      <alignment horizontal="justify" vertical="top"/>
    </xf>
    <xf numFmtId="0" fontId="6" fillId="7" borderId="2" xfId="3" applyFont="1" applyFill="1" applyBorder="1" applyAlignment="1">
      <alignment horizontal="justify" vertical="top" wrapText="1"/>
    </xf>
    <xf numFmtId="0" fontId="6" fillId="0" borderId="20" xfId="3" applyFont="1" applyBorder="1" applyAlignment="1">
      <alignment wrapText="1"/>
    </xf>
    <xf numFmtId="0" fontId="6" fillId="7" borderId="15" xfId="3" applyFont="1" applyFill="1" applyBorder="1" applyAlignment="1">
      <alignment horizontal="justify" vertical="top"/>
    </xf>
    <xf numFmtId="0" fontId="6" fillId="0" borderId="23" xfId="3" applyFont="1" applyBorder="1" applyAlignment="1">
      <alignment wrapText="1"/>
    </xf>
    <xf numFmtId="0" fontId="6" fillId="7" borderId="26" xfId="51" applyFont="1" applyFill="1" applyBorder="1" applyAlignment="1">
      <alignment horizontal="left" vertical="center" wrapText="1"/>
    </xf>
    <xf numFmtId="0" fontId="6" fillId="7" borderId="1" xfId="3" applyFont="1" applyFill="1" applyBorder="1" applyAlignment="1">
      <alignment horizontal="justify" vertical="top"/>
    </xf>
    <xf numFmtId="0" fontId="6" fillId="7" borderId="20" xfId="3" applyFont="1" applyFill="1" applyBorder="1" applyAlignment="1">
      <alignment horizontal="justify" vertical="top"/>
    </xf>
    <xf numFmtId="0" fontId="6" fillId="7" borderId="20" xfId="3" applyFont="1" applyFill="1" applyBorder="1" applyAlignment="1">
      <alignment horizontal="justify" vertical="top" wrapText="1"/>
    </xf>
    <xf numFmtId="0" fontId="6" fillId="7" borderId="24" xfId="51" applyFont="1" applyFill="1" applyBorder="1" applyAlignment="1">
      <alignment horizontal="left" vertical="center" wrapText="1"/>
    </xf>
    <xf numFmtId="0" fontId="6" fillId="0" borderId="1" xfId="51" applyFont="1" applyBorder="1" applyAlignment="1">
      <alignment horizontal="center" vertical="center" wrapText="1"/>
    </xf>
    <xf numFmtId="0" fontId="6" fillId="16" borderId="1" xfId="51" applyFont="1" applyFill="1" applyBorder="1" applyAlignment="1">
      <alignment horizontal="justify" vertical="top"/>
    </xf>
    <xf numFmtId="0" fontId="6" fillId="7" borderId="1" xfId="3" applyFont="1" applyFill="1" applyBorder="1" applyAlignment="1">
      <alignment horizontal="justify" vertical="top" wrapText="1"/>
    </xf>
    <xf numFmtId="0" fontId="6" fillId="7" borderId="24" xfId="51" applyNumberFormat="1" applyFont="1" applyFill="1" applyBorder="1" applyAlignment="1">
      <alignment vertical="top" wrapText="1"/>
    </xf>
    <xf numFmtId="0" fontId="6" fillId="7" borderId="24" xfId="51" applyNumberFormat="1" applyFont="1" applyFill="1" applyBorder="1" applyAlignment="1">
      <alignment horizontal="justify" vertical="top" wrapText="1"/>
    </xf>
    <xf numFmtId="0" fontId="4" fillId="0" borderId="0" xfId="51" applyBorder="1"/>
    <xf numFmtId="0" fontId="6" fillId="7" borderId="13" xfId="51" applyFont="1" applyFill="1" applyBorder="1" applyAlignment="1">
      <alignment horizontal="center" vertical="center" wrapText="1"/>
    </xf>
    <xf numFmtId="0" fontId="6" fillId="7" borderId="179" xfId="51" applyFont="1" applyFill="1" applyBorder="1" applyAlignment="1">
      <alignment horizontal="center" vertical="center" wrapText="1"/>
    </xf>
    <xf numFmtId="4" fontId="6" fillId="7" borderId="12" xfId="51" applyNumberFormat="1" applyFont="1" applyFill="1" applyBorder="1" applyAlignment="1">
      <alignment horizontal="right" vertical="center" wrapText="1"/>
    </xf>
    <xf numFmtId="0" fontId="50" fillId="7" borderId="12" xfId="51" applyFont="1" applyFill="1" applyBorder="1" applyAlignment="1">
      <alignment horizontal="center" vertical="center" wrapText="1"/>
    </xf>
    <xf numFmtId="49" fontId="6" fillId="7" borderId="12" xfId="51" applyNumberFormat="1" applyFont="1" applyFill="1" applyBorder="1" applyAlignment="1">
      <alignment horizontal="center" vertical="center" wrapText="1"/>
    </xf>
    <xf numFmtId="0" fontId="6" fillId="7" borderId="12" xfId="51" applyFont="1" applyFill="1" applyBorder="1" applyAlignment="1">
      <alignment horizontal="justify" vertical="top"/>
    </xf>
    <xf numFmtId="0" fontId="6" fillId="7" borderId="12" xfId="3" applyFont="1" applyFill="1" applyBorder="1" applyAlignment="1">
      <alignment horizontal="justify" vertical="top"/>
    </xf>
    <xf numFmtId="0" fontId="6" fillId="7" borderId="11" xfId="51" applyNumberFormat="1" applyFont="1" applyFill="1" applyBorder="1" applyAlignment="1">
      <alignment vertical="top" wrapText="1"/>
    </xf>
    <xf numFmtId="0" fontId="6" fillId="7" borderId="15" xfId="51" applyFont="1" applyFill="1" applyBorder="1" applyAlignment="1">
      <alignment horizontal="center" vertical="center" wrapText="1"/>
    </xf>
    <xf numFmtId="0" fontId="6" fillId="7" borderId="26" xfId="51" applyNumberFormat="1" applyFont="1" applyFill="1" applyBorder="1" applyAlignment="1">
      <alignment vertical="top" wrapText="1"/>
    </xf>
    <xf numFmtId="0" fontId="6" fillId="7" borderId="1" xfId="51" applyFont="1" applyFill="1" applyBorder="1" applyAlignment="1">
      <alignment horizontal="center" vertical="center" wrapText="1"/>
    </xf>
    <xf numFmtId="0" fontId="6" fillId="2" borderId="21" xfId="0" applyFont="1" applyFill="1" applyBorder="1" applyAlignment="1">
      <alignment horizontal="justify" vertical="top" wrapText="1"/>
    </xf>
    <xf numFmtId="0" fontId="6" fillId="2" borderId="1" xfId="0" applyFont="1" applyFill="1" applyBorder="1" applyAlignment="1">
      <alignment horizontal="justify" vertical="top" wrapText="1"/>
    </xf>
    <xf numFmtId="0" fontId="6" fillId="7" borderId="21" xfId="0" applyFont="1" applyFill="1" applyBorder="1" applyAlignment="1">
      <alignment horizontal="left" vertical="top" wrapText="1"/>
    </xf>
    <xf numFmtId="0" fontId="48" fillId="2" borderId="30" xfId="51" applyFont="1" applyFill="1" applyBorder="1" applyAlignment="1">
      <alignment horizontal="center" vertical="center" wrapText="1"/>
    </xf>
    <xf numFmtId="0" fontId="48" fillId="2" borderId="29" xfId="51" applyFont="1" applyFill="1" applyBorder="1" applyAlignment="1">
      <alignment horizontal="center" vertical="center" wrapText="1"/>
    </xf>
    <xf numFmtId="173" fontId="48" fillId="2" borderId="28" xfId="51" applyNumberFormat="1" applyFont="1" applyFill="1" applyBorder="1" applyAlignment="1">
      <alignment horizontal="center" vertical="center" wrapText="1"/>
    </xf>
    <xf numFmtId="0" fontId="49" fillId="2" borderId="29" xfId="51" applyFont="1" applyFill="1" applyBorder="1" applyAlignment="1">
      <alignment horizontal="center" vertical="center" wrapText="1"/>
    </xf>
    <xf numFmtId="49" fontId="49" fillId="2" borderId="29" xfId="51" applyNumberFormat="1" applyFont="1" applyFill="1" applyBorder="1" applyAlignment="1">
      <alignment horizontal="center" vertical="center" wrapText="1"/>
    </xf>
    <xf numFmtId="0" fontId="48" fillId="2" borderId="29" xfId="51" applyFont="1" applyFill="1" applyBorder="1" applyAlignment="1">
      <alignment horizontal="justify" vertical="top"/>
    </xf>
    <xf numFmtId="0" fontId="52" fillId="2" borderId="1" xfId="51" applyFont="1" applyFill="1" applyBorder="1" applyAlignment="1">
      <alignment horizontal="center" vertical="center" wrapText="1"/>
    </xf>
    <xf numFmtId="0" fontId="55" fillId="0" borderId="31" xfId="51" applyFont="1" applyBorder="1"/>
    <xf numFmtId="0" fontId="6" fillId="0" borderId="31" xfId="51" applyFont="1" applyBorder="1"/>
    <xf numFmtId="0" fontId="50" fillId="0" borderId="31" xfId="51" applyFont="1" applyBorder="1" applyAlignment="1">
      <alignment vertical="center" wrapText="1"/>
    </xf>
    <xf numFmtId="0" fontId="52" fillId="0" borderId="31" xfId="51" applyFont="1" applyBorder="1" applyAlignment="1">
      <alignment vertical="top" wrapText="1"/>
    </xf>
    <xf numFmtId="0" fontId="52" fillId="0" borderId="31" xfId="51" applyFont="1" applyBorder="1" applyAlignment="1">
      <alignment horizontal="left" vertical="top" wrapText="1"/>
    </xf>
    <xf numFmtId="0" fontId="50" fillId="0" borderId="31" xfId="51" applyFont="1" applyFill="1" applyBorder="1" applyAlignment="1">
      <alignment horizontal="center" vertical="center"/>
    </xf>
    <xf numFmtId="0" fontId="55" fillId="0" borderId="0" xfId="51" applyFont="1" applyBorder="1"/>
    <xf numFmtId="0" fontId="6" fillId="0" borderId="0" xfId="51" applyFont="1" applyBorder="1"/>
    <xf numFmtId="0" fontId="50" fillId="0" borderId="71" xfId="51" applyFont="1" applyFill="1" applyBorder="1" applyAlignment="1">
      <alignment horizontal="center" vertical="center"/>
    </xf>
    <xf numFmtId="0" fontId="50" fillId="0" borderId="0" xfId="51" applyFont="1" applyBorder="1"/>
    <xf numFmtId="0" fontId="6" fillId="0" borderId="0" xfId="51" applyFont="1" applyBorder="1" applyAlignment="1">
      <alignment vertical="center"/>
    </xf>
    <xf numFmtId="0" fontId="50" fillId="0" borderId="0" xfId="51" applyFont="1" applyBorder="1" applyAlignment="1">
      <alignment horizontal="center" vertical="center"/>
    </xf>
    <xf numFmtId="0" fontId="4" fillId="0" borderId="0" xfId="51" applyBorder="1" applyAlignment="1">
      <alignment wrapText="1"/>
    </xf>
    <xf numFmtId="0" fontId="50" fillId="0" borderId="27" xfId="51" applyFont="1" applyFill="1" applyBorder="1" applyAlignment="1">
      <alignment horizontal="center" vertical="center"/>
    </xf>
    <xf numFmtId="0" fontId="55" fillId="0" borderId="0" xfId="51" applyFont="1" applyBorder="1" applyAlignment="1">
      <alignment vertical="center"/>
    </xf>
    <xf numFmtId="0" fontId="50" fillId="0" borderId="71" xfId="51" applyFont="1" applyBorder="1" applyAlignment="1">
      <alignment horizontal="center" vertical="center"/>
    </xf>
    <xf numFmtId="0" fontId="52" fillId="0" borderId="0" xfId="51" applyFont="1" applyBorder="1"/>
    <xf numFmtId="0" fontId="54" fillId="0" borderId="0" xfId="51" applyFont="1" applyBorder="1" applyAlignment="1">
      <alignment wrapText="1"/>
    </xf>
    <xf numFmtId="173" fontId="4" fillId="0" borderId="0" xfId="51" applyNumberFormat="1" applyBorder="1" applyAlignment="1">
      <alignment wrapText="1"/>
    </xf>
    <xf numFmtId="0" fontId="4" fillId="0" borderId="0" xfId="51" applyBorder="1" applyAlignment="1">
      <alignment vertical="center" wrapText="1"/>
    </xf>
    <xf numFmtId="0" fontId="50" fillId="0" borderId="0" xfId="51" applyFont="1" applyBorder="1" applyAlignment="1">
      <alignment vertical="center"/>
    </xf>
    <xf numFmtId="0" fontId="50" fillId="0" borderId="0" xfId="51" applyFont="1" applyBorder="1" applyAlignment="1">
      <alignment wrapText="1"/>
    </xf>
    <xf numFmtId="0" fontId="0" fillId="0" borderId="0" xfId="0" applyAlignment="1">
      <alignment vertical="center"/>
    </xf>
    <xf numFmtId="4" fontId="0" fillId="0" borderId="0" xfId="0" applyNumberFormat="1" applyAlignment="1">
      <alignment vertical="center"/>
    </xf>
    <xf numFmtId="0" fontId="0" fillId="0" borderId="0" xfId="0" applyAlignment="1">
      <alignment horizontal="center" vertical="center"/>
    </xf>
    <xf numFmtId="0" fontId="0" fillId="0" borderId="0" xfId="0" applyFont="1" applyAlignment="1">
      <alignment vertical="center"/>
    </xf>
    <xf numFmtId="4" fontId="0" fillId="0" borderId="0" xfId="0" applyNumberFormat="1" applyFont="1" applyAlignment="1">
      <alignment vertical="center"/>
    </xf>
    <xf numFmtId="0" fontId="0" fillId="0" borderId="0" xfId="0" applyFont="1" applyAlignment="1">
      <alignment horizontal="center" vertical="center"/>
    </xf>
    <xf numFmtId="0" fontId="56" fillId="0" borderId="55" xfId="0" applyFont="1" applyBorder="1" applyAlignment="1">
      <alignment horizontal="right" vertical="center"/>
    </xf>
    <xf numFmtId="0" fontId="56" fillId="0" borderId="55" xfId="0" applyFont="1" applyBorder="1" applyAlignment="1">
      <alignment vertical="center"/>
    </xf>
    <xf numFmtId="0" fontId="57" fillId="0" borderId="55" xfId="0" applyFont="1" applyBorder="1" applyAlignment="1">
      <alignment vertical="center"/>
    </xf>
    <xf numFmtId="4" fontId="57" fillId="0" borderId="55" xfId="0" applyNumberFormat="1" applyFont="1" applyBorder="1" applyAlignment="1">
      <alignment vertical="center"/>
    </xf>
    <xf numFmtId="0" fontId="57" fillId="0" borderId="55" xfId="0" applyFont="1" applyBorder="1" applyAlignment="1">
      <alignment horizontal="center" vertical="center"/>
    </xf>
    <xf numFmtId="0" fontId="57" fillId="0" borderId="54" xfId="0" applyFont="1" applyBorder="1" applyAlignment="1">
      <alignment vertical="center"/>
    </xf>
    <xf numFmtId="3" fontId="58" fillId="10" borderId="53" xfId="0" applyNumberFormat="1" applyFont="1" applyFill="1" applyBorder="1" applyAlignment="1">
      <alignment horizontal="center" vertical="center" wrapText="1"/>
    </xf>
    <xf numFmtId="3" fontId="58" fillId="10" borderId="52" xfId="0" applyNumberFormat="1" applyFont="1" applyFill="1" applyBorder="1" applyAlignment="1">
      <alignment horizontal="center" vertical="center" wrapText="1"/>
    </xf>
    <xf numFmtId="3" fontId="58" fillId="10" borderId="52" xfId="0" applyNumberFormat="1" applyFont="1" applyFill="1" applyBorder="1" applyAlignment="1">
      <alignment horizontal="right" vertical="center" wrapText="1"/>
    </xf>
    <xf numFmtId="4" fontId="58" fillId="10" borderId="52" xfId="0" applyNumberFormat="1" applyFont="1" applyFill="1" applyBorder="1" applyAlignment="1">
      <alignment horizontal="right" vertical="center" wrapText="1"/>
    </xf>
    <xf numFmtId="3" fontId="58" fillId="10" borderId="52" xfId="0" applyNumberFormat="1" applyFont="1" applyFill="1" applyBorder="1" applyAlignment="1">
      <alignment vertical="center" wrapText="1"/>
    </xf>
    <xf numFmtId="4" fontId="57" fillId="0" borderId="52" xfId="0" applyNumberFormat="1" applyFont="1" applyFill="1" applyBorder="1" applyAlignment="1">
      <alignment horizontal="center" vertical="center" wrapText="1"/>
    </xf>
    <xf numFmtId="0" fontId="0" fillId="0" borderId="0" xfId="0" applyBorder="1" applyAlignment="1">
      <alignment vertical="center"/>
    </xf>
    <xf numFmtId="3" fontId="48" fillId="10" borderId="177" xfId="0" applyNumberFormat="1" applyFont="1" applyFill="1" applyBorder="1" applyAlignment="1">
      <alignment horizontal="center" vertical="center" wrapText="1"/>
    </xf>
    <xf numFmtId="3" fontId="48" fillId="10" borderId="78" xfId="0" applyNumberFormat="1" applyFont="1" applyFill="1" applyBorder="1" applyAlignment="1">
      <alignment horizontal="center" vertical="center" wrapText="1"/>
    </xf>
    <xf numFmtId="4" fontId="48" fillId="10" borderId="78" xfId="0" applyNumberFormat="1" applyFont="1" applyFill="1" applyBorder="1" applyAlignment="1">
      <alignment horizontal="right" vertical="center" wrapText="1"/>
    </xf>
    <xf numFmtId="3" fontId="48" fillId="10" borderId="78" xfId="0" applyNumberFormat="1" applyFont="1" applyFill="1" applyBorder="1" applyAlignment="1">
      <alignment vertical="center" wrapText="1"/>
    </xf>
    <xf numFmtId="3" fontId="48" fillId="10" borderId="166" xfId="0" applyNumberFormat="1" applyFont="1" applyFill="1" applyBorder="1" applyAlignment="1">
      <alignment vertical="center" wrapText="1"/>
    </xf>
    <xf numFmtId="3" fontId="48" fillId="0" borderId="53" xfId="0" applyNumberFormat="1" applyFont="1" applyFill="1" applyBorder="1" applyAlignment="1">
      <alignment horizontal="center" vertical="center" wrapText="1"/>
    </xf>
    <xf numFmtId="3" fontId="48" fillId="0" borderId="52" xfId="0" applyNumberFormat="1" applyFont="1" applyFill="1" applyBorder="1" applyAlignment="1">
      <alignment horizontal="center" vertical="center" wrapText="1"/>
    </xf>
    <xf numFmtId="3" fontId="48" fillId="0" borderId="52" xfId="0" applyNumberFormat="1" applyFont="1" applyBorder="1" applyAlignment="1">
      <alignment horizontal="center" vertical="center" wrapText="1"/>
    </xf>
    <xf numFmtId="4" fontId="59" fillId="11" borderId="52" xfId="0" applyNumberFormat="1" applyFont="1" applyFill="1" applyBorder="1" applyAlignment="1">
      <alignment horizontal="right" vertical="center" wrapText="1"/>
    </xf>
    <xf numFmtId="4" fontId="48" fillId="11" borderId="52" xfId="0" applyNumberFormat="1" applyFont="1" applyFill="1" applyBorder="1" applyAlignment="1">
      <alignment horizontal="right" vertical="center" wrapText="1"/>
    </xf>
    <xf numFmtId="4" fontId="48" fillId="3" borderId="52" xfId="0" applyNumberFormat="1" applyFont="1" applyFill="1" applyBorder="1" applyAlignment="1">
      <alignment horizontal="right" vertical="center" wrapText="1"/>
    </xf>
    <xf numFmtId="3" fontId="48" fillId="3" borderId="52" xfId="0" applyNumberFormat="1" applyFont="1" applyFill="1" applyBorder="1" applyAlignment="1">
      <alignment horizontal="center" vertical="center" wrapText="1"/>
    </xf>
    <xf numFmtId="4" fontId="59" fillId="0" borderId="52" xfId="0" applyNumberFormat="1" applyFont="1" applyFill="1" applyBorder="1" applyAlignment="1">
      <alignment horizontal="right" vertical="center" wrapText="1"/>
    </xf>
    <xf numFmtId="4" fontId="48" fillId="0" borderId="52" xfId="0" applyNumberFormat="1" applyFont="1" applyFill="1" applyBorder="1" applyAlignment="1">
      <alignment horizontal="right" vertical="center" wrapText="1"/>
    </xf>
    <xf numFmtId="3" fontId="48" fillId="0" borderId="177" xfId="0" applyNumberFormat="1" applyFont="1" applyFill="1" applyBorder="1" applyAlignment="1">
      <alignment horizontal="center" vertical="center" wrapText="1"/>
    </xf>
    <xf numFmtId="4" fontId="48" fillId="0" borderId="78" xfId="0" applyNumberFormat="1" applyFont="1" applyFill="1" applyBorder="1" applyAlignment="1">
      <alignment horizontal="right" vertical="center" wrapText="1"/>
    </xf>
    <xf numFmtId="3" fontId="48" fillId="0" borderId="78" xfId="0" applyNumberFormat="1" applyFont="1" applyFill="1" applyBorder="1" applyAlignment="1">
      <alignment horizontal="center" vertical="center" wrapText="1"/>
    </xf>
    <xf numFmtId="4" fontId="48" fillId="0" borderId="78" xfId="0" applyNumberFormat="1" applyFont="1" applyFill="1" applyBorder="1" applyAlignment="1">
      <alignment horizontal="center" vertical="center" wrapText="1"/>
    </xf>
    <xf numFmtId="0" fontId="60" fillId="0" borderId="1"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4" fontId="48" fillId="0" borderId="52" xfId="0" applyNumberFormat="1" applyFont="1" applyFill="1" applyBorder="1" applyAlignment="1">
      <alignment horizontal="center" vertical="center" wrapText="1"/>
    </xf>
    <xf numFmtId="0" fontId="48" fillId="0" borderId="52" xfId="0" applyFont="1" applyBorder="1" applyAlignment="1">
      <alignment horizontal="center" vertical="center"/>
    </xf>
    <xf numFmtId="0" fontId="60" fillId="0" borderId="52" xfId="0" applyFont="1" applyBorder="1" applyAlignment="1">
      <alignment horizontal="center" vertical="center"/>
    </xf>
    <xf numFmtId="0" fontId="0" fillId="0" borderId="0" xfId="0" applyFont="1" applyFill="1" applyAlignment="1">
      <alignment vertical="center"/>
    </xf>
    <xf numFmtId="4" fontId="60" fillId="0" borderId="79" xfId="0" applyNumberFormat="1" applyFont="1" applyFill="1" applyBorder="1" applyAlignment="1">
      <alignment horizontal="center" vertical="center" wrapText="1"/>
    </xf>
    <xf numFmtId="0" fontId="1" fillId="0" borderId="0" xfId="0" applyFont="1" applyAlignment="1">
      <alignment vertical="center"/>
    </xf>
    <xf numFmtId="3" fontId="49" fillId="10" borderId="53" xfId="0" applyNumberFormat="1" applyFont="1" applyFill="1" applyBorder="1" applyAlignment="1">
      <alignment horizontal="center" vertical="center" textRotation="90" wrapText="1"/>
    </xf>
    <xf numFmtId="3" fontId="49" fillId="10" borderId="52" xfId="0" applyNumberFormat="1" applyFont="1" applyFill="1" applyBorder="1" applyAlignment="1">
      <alignment horizontal="center" vertical="center" textRotation="90" wrapText="1"/>
    </xf>
    <xf numFmtId="3" fontId="49" fillId="12" borderId="52" xfId="0" applyNumberFormat="1" applyFont="1" applyFill="1" applyBorder="1" applyAlignment="1">
      <alignment horizontal="center" vertical="center" wrapText="1"/>
    </xf>
    <xf numFmtId="4" fontId="49" fillId="12" borderId="52" xfId="0" applyNumberFormat="1" applyFont="1" applyFill="1" applyBorder="1" applyAlignment="1">
      <alignment horizontal="center" vertical="center" wrapText="1"/>
    </xf>
    <xf numFmtId="0" fontId="18" fillId="0" borderId="0" xfId="0" applyFont="1" applyAlignment="1">
      <alignment vertical="center"/>
    </xf>
    <xf numFmtId="4" fontId="48" fillId="0" borderId="55" xfId="0" applyNumberFormat="1" applyFont="1" applyFill="1" applyBorder="1" applyAlignment="1">
      <alignment horizontal="right" vertical="center" wrapText="1"/>
    </xf>
    <xf numFmtId="3" fontId="48" fillId="2" borderId="55" xfId="0" applyNumberFormat="1" applyFont="1" applyFill="1" applyBorder="1" applyAlignment="1">
      <alignment horizontal="center" vertical="center" wrapText="1"/>
    </xf>
    <xf numFmtId="4" fontId="48" fillId="0" borderId="55" xfId="0" applyNumberFormat="1" applyFont="1" applyBorder="1" applyAlignment="1">
      <alignment horizontal="center" vertical="center" wrapText="1"/>
    </xf>
    <xf numFmtId="3" fontId="48" fillId="0" borderId="55" xfId="0" applyNumberFormat="1" applyFont="1" applyBorder="1" applyAlignment="1">
      <alignment horizontal="center" vertical="center" wrapText="1"/>
    </xf>
    <xf numFmtId="0" fontId="60" fillId="0" borderId="54" xfId="0" applyFont="1" applyBorder="1" applyAlignment="1">
      <alignment horizontal="justify" vertical="center" wrapText="1"/>
    </xf>
    <xf numFmtId="0" fontId="25" fillId="0" borderId="0" xfId="0" applyFont="1" applyAlignment="1">
      <alignment vertical="center" wrapText="1"/>
    </xf>
    <xf numFmtId="4" fontId="25" fillId="0" borderId="0" xfId="0" applyNumberFormat="1" applyFont="1" applyAlignment="1">
      <alignment horizontal="left" vertical="center" wrapText="1"/>
    </xf>
    <xf numFmtId="0" fontId="30" fillId="0" borderId="0" xfId="0" applyFont="1" applyAlignment="1">
      <alignment horizontal="center" vertical="center" wrapText="1"/>
    </xf>
    <xf numFmtId="4" fontId="26" fillId="0" borderId="0" xfId="0" applyNumberFormat="1" applyFont="1" applyAlignment="1">
      <alignment vertical="center"/>
    </xf>
    <xf numFmtId="0" fontId="32" fillId="0" borderId="0" xfId="0" applyFont="1" applyAlignment="1">
      <alignment vertical="center"/>
    </xf>
    <xf numFmtId="0" fontId="30" fillId="0" borderId="0" xfId="0" applyFont="1" applyAlignment="1">
      <alignment horizontal="center" vertical="center"/>
    </xf>
    <xf numFmtId="0" fontId="17" fillId="0" borderId="0" xfId="0" applyFont="1" applyAlignment="1">
      <alignment vertical="center"/>
    </xf>
    <xf numFmtId="0" fontId="34" fillId="0" borderId="0" xfId="0" applyFont="1" applyAlignment="1">
      <alignment horizontal="center" vertical="center"/>
    </xf>
    <xf numFmtId="0" fontId="34" fillId="0" borderId="0" xfId="44" applyFont="1" applyFill="1" applyBorder="1" applyAlignment="1">
      <alignment vertical="center"/>
    </xf>
    <xf numFmtId="3" fontId="0" fillId="0" borderId="0" xfId="0" applyNumberFormat="1" applyFont="1"/>
    <xf numFmtId="3" fontId="0" fillId="0" borderId="0" xfId="0" applyNumberFormat="1" applyFont="1" applyAlignment="1">
      <alignment horizontal="center"/>
    </xf>
    <xf numFmtId="0" fontId="19" fillId="0" borderId="0" xfId="0" applyFont="1" applyAlignment="1">
      <alignment horizontal="center"/>
    </xf>
    <xf numFmtId="0" fontId="63" fillId="0" borderId="0" xfId="0" applyFont="1" applyBorder="1" applyAlignment="1"/>
    <xf numFmtId="0" fontId="2" fillId="0" borderId="0" xfId="0" applyFont="1" applyAlignment="1">
      <alignment horizontal="justify" vertical="center" wrapText="1"/>
    </xf>
    <xf numFmtId="0" fontId="0" fillId="0" borderId="0" xfId="0" applyFill="1" applyBorder="1"/>
    <xf numFmtId="3" fontId="29" fillId="0" borderId="52" xfId="0" applyNumberFormat="1" applyFont="1" applyFill="1" applyBorder="1" applyAlignment="1">
      <alignment horizontal="left" vertical="center" wrapText="1"/>
    </xf>
    <xf numFmtId="3" fontId="29" fillId="0" borderId="52" xfId="0" applyNumberFormat="1" applyFont="1" applyFill="1" applyBorder="1" applyAlignment="1">
      <alignment horizontal="left" vertical="top" wrapText="1"/>
    </xf>
    <xf numFmtId="0" fontId="0" fillId="0" borderId="0" xfId="0" applyFont="1" applyAlignment="1">
      <alignment horizontal="center"/>
    </xf>
    <xf numFmtId="172" fontId="0" fillId="0" borderId="0" xfId="0" applyNumberFormat="1" applyFont="1"/>
    <xf numFmtId="0" fontId="0" fillId="0" borderId="0" xfId="0" applyFont="1" applyBorder="1"/>
    <xf numFmtId="172" fontId="0" fillId="0" borderId="0" xfId="0" applyNumberFormat="1" applyFont="1" applyBorder="1"/>
    <xf numFmtId="174" fontId="0" fillId="0" borderId="0" xfId="0" applyNumberFormat="1" applyFont="1" applyBorder="1"/>
    <xf numFmtId="0" fontId="0" fillId="0" borderId="0" xfId="0" applyFont="1" applyBorder="1" applyAlignment="1">
      <alignment horizontal="center"/>
    </xf>
    <xf numFmtId="0" fontId="0" fillId="0" borderId="0" xfId="0" applyFont="1" applyBorder="1" applyAlignment="1">
      <alignment horizontal="center" vertical="center"/>
    </xf>
    <xf numFmtId="0" fontId="0" fillId="14" borderId="152" xfId="0" applyFont="1" applyFill="1" applyBorder="1" applyAlignment="1">
      <alignment horizontal="right" vertical="center"/>
    </xf>
    <xf numFmtId="165" fontId="1" fillId="14" borderId="1" xfId="49" applyFont="1" applyFill="1" applyBorder="1" applyAlignment="1">
      <alignment horizontal="right" vertical="center"/>
    </xf>
    <xf numFmtId="0" fontId="0" fillId="14" borderId="1" xfId="0" applyFont="1" applyFill="1" applyBorder="1" applyAlignment="1">
      <alignment horizontal="center" vertical="center"/>
    </xf>
    <xf numFmtId="0" fontId="1" fillId="14" borderId="152" xfId="0" applyFont="1" applyFill="1" applyBorder="1" applyAlignment="1">
      <alignment horizontal="right" vertical="center"/>
    </xf>
    <xf numFmtId="4" fontId="1" fillId="14" borderId="1" xfId="0" applyNumberFormat="1" applyFont="1" applyFill="1" applyBorder="1" applyAlignment="1">
      <alignment horizontal="right" vertical="center"/>
    </xf>
    <xf numFmtId="0" fontId="0" fillId="14" borderId="152" xfId="0" applyFont="1" applyFill="1" applyBorder="1"/>
    <xf numFmtId="0" fontId="0" fillId="4" borderId="0" xfId="0" applyFont="1" applyFill="1"/>
    <xf numFmtId="49" fontId="5" fillId="4" borderId="0" xfId="0" applyNumberFormat="1" applyFont="1" applyFill="1" applyBorder="1" applyAlignment="1">
      <alignment horizontal="left" vertical="center" wrapText="1"/>
    </xf>
    <xf numFmtId="0" fontId="0" fillId="2" borderId="1" xfId="0" applyFont="1" applyFill="1" applyBorder="1" applyAlignment="1">
      <alignment horizontal="right" vertical="center"/>
    </xf>
    <xf numFmtId="165" fontId="3" fillId="2" borderId="1" xfId="49" applyFont="1" applyFill="1" applyBorder="1" applyAlignment="1">
      <alignment horizontal="right" vertical="center"/>
    </xf>
    <xf numFmtId="0" fontId="0" fillId="2" borderId="1" xfId="0" applyFont="1" applyFill="1" applyBorder="1" applyAlignment="1">
      <alignment horizontal="center" vertical="center"/>
    </xf>
    <xf numFmtId="0" fontId="5" fillId="17" borderId="1" xfId="28" applyFont="1" applyFill="1" applyBorder="1" applyAlignment="1">
      <alignment horizontal="right" vertical="center" wrapText="1"/>
    </xf>
    <xf numFmtId="49" fontId="5" fillId="0" borderId="0" xfId="0" applyNumberFormat="1" applyFont="1" applyBorder="1" applyAlignment="1">
      <alignment horizontal="left" vertical="center" wrapText="1"/>
    </xf>
    <xf numFmtId="165" fontId="3" fillId="2" borderId="1" xfId="49" applyFont="1" applyFill="1" applyBorder="1" applyAlignment="1">
      <alignment horizontal="right" vertical="center" wrapText="1"/>
    </xf>
    <xf numFmtId="0" fontId="31" fillId="2" borderId="1" xfId="0" applyFont="1" applyFill="1" applyBorder="1" applyAlignment="1">
      <alignment vertical="center" wrapText="1"/>
    </xf>
    <xf numFmtId="0" fontId="0" fillId="2" borderId="1" xfId="0" applyFont="1" applyFill="1" applyBorder="1" applyAlignment="1">
      <alignment horizontal="right" vertical="center" wrapText="1"/>
    </xf>
    <xf numFmtId="172" fontId="0" fillId="2" borderId="1" xfId="0" applyNumberFormat="1" applyFont="1" applyFill="1" applyBorder="1" applyAlignment="1">
      <alignment horizontal="right" vertical="center"/>
    </xf>
    <xf numFmtId="0" fontId="31" fillId="2" borderId="1" xfId="0" applyNumberFormat="1" applyFont="1" applyFill="1" applyBorder="1" applyAlignment="1">
      <alignment vertical="center" wrapText="1"/>
    </xf>
    <xf numFmtId="0" fontId="5" fillId="4" borderId="0" xfId="0" applyFont="1" applyFill="1"/>
    <xf numFmtId="0" fontId="5" fillId="2" borderId="1" xfId="0" applyFont="1" applyFill="1" applyBorder="1" applyAlignment="1">
      <alignment horizontal="right" vertical="center"/>
    </xf>
    <xf numFmtId="165" fontId="5" fillId="2" borderId="1" xfId="49"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wrapText="1"/>
    </xf>
    <xf numFmtId="172" fontId="5" fillId="2" borderId="1" xfId="0" applyNumberFormat="1" applyFont="1" applyFill="1" applyBorder="1" applyAlignment="1">
      <alignment horizontal="right" vertical="center"/>
    </xf>
    <xf numFmtId="0" fontId="44" fillId="2" borderId="1" xfId="0" applyFont="1" applyFill="1" applyBorder="1" applyAlignment="1">
      <alignment vertical="center" wrapText="1"/>
    </xf>
    <xf numFmtId="3"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0" fontId="44" fillId="2" borderId="1" xfId="0" applyFont="1" applyFill="1" applyBorder="1" applyAlignment="1">
      <alignment horizontal="justify" vertical="top" wrapText="1"/>
    </xf>
    <xf numFmtId="4" fontId="0" fillId="2" borderId="1" xfId="0" applyNumberFormat="1" applyFont="1" applyFill="1" applyBorder="1" applyAlignment="1">
      <alignment horizontal="right" vertical="center"/>
    </xf>
    <xf numFmtId="0" fontId="31" fillId="2" borderId="1" xfId="0" applyFont="1" applyFill="1" applyBorder="1" applyAlignment="1">
      <alignment horizontal="justify" vertical="top" wrapText="1"/>
    </xf>
    <xf numFmtId="0" fontId="31" fillId="2" borderId="1" xfId="0" applyFont="1" applyFill="1" applyBorder="1" applyAlignment="1">
      <alignment wrapText="1"/>
    </xf>
    <xf numFmtId="0" fontId="31" fillId="2" borderId="1" xfId="0" applyFont="1" applyFill="1" applyBorder="1" applyAlignment="1">
      <alignment horizontal="right" vertical="center" wrapText="1"/>
    </xf>
    <xf numFmtId="0" fontId="64" fillId="2" borderId="1" xfId="0" applyFont="1" applyFill="1" applyBorder="1" applyAlignment="1">
      <alignment horizontal="left" vertical="center" wrapText="1"/>
    </xf>
    <xf numFmtId="0" fontId="44" fillId="2" borderId="1" xfId="0" applyFont="1" applyFill="1" applyBorder="1" applyAlignment="1">
      <alignment horizontal="left" vertical="top" wrapText="1"/>
    </xf>
    <xf numFmtId="3" fontId="41" fillId="9" borderId="53" xfId="0" applyNumberFormat="1" applyFont="1" applyFill="1" applyBorder="1" applyAlignment="1">
      <alignment horizontal="center" vertical="center" textRotation="90" wrapText="1"/>
    </xf>
    <xf numFmtId="3" fontId="41" fillId="9" borderId="52" xfId="0" applyNumberFormat="1" applyFont="1" applyFill="1" applyBorder="1" applyAlignment="1">
      <alignment horizontal="center" vertical="center" textRotation="90" wrapText="1"/>
    </xf>
    <xf numFmtId="3" fontId="41" fillId="9" borderId="52" xfId="0" applyNumberFormat="1" applyFont="1" applyFill="1" applyBorder="1" applyAlignment="1">
      <alignment horizontal="center" vertical="center" wrapText="1"/>
    </xf>
    <xf numFmtId="0" fontId="0" fillId="0" borderId="1" xfId="0" applyFont="1" applyBorder="1"/>
    <xf numFmtId="0" fontId="0" fillId="0" borderId="152" xfId="0" applyFont="1" applyBorder="1" applyAlignment="1">
      <alignment horizontal="center" vertical="center" wrapText="1"/>
    </xf>
    <xf numFmtId="165" fontId="3" fillId="0" borderId="152" xfId="49" applyFont="1" applyBorder="1" applyAlignment="1">
      <alignment horizontal="center" vertical="center"/>
    </xf>
    <xf numFmtId="0" fontId="0" fillId="0" borderId="152" xfId="0" applyFont="1" applyBorder="1" applyAlignment="1">
      <alignment horizontal="center" vertical="center"/>
    </xf>
    <xf numFmtId="0" fontId="0" fillId="0" borderId="152" xfId="0" applyFont="1" applyBorder="1" applyAlignment="1">
      <alignment horizontal="justify" vertical="top" wrapText="1"/>
    </xf>
    <xf numFmtId="165" fontId="3" fillId="0" borderId="1" xfId="49"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justify" vertical="top" wrapText="1"/>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41" fillId="0" borderId="0" xfId="0" applyFont="1" applyAlignment="1">
      <alignment horizontal="left"/>
    </xf>
    <xf numFmtId="0" fontId="66" fillId="0" borderId="0" xfId="44" applyFont="1" applyFill="1" applyBorder="1" applyAlignment="1">
      <alignment horizontal="left" vertical="center"/>
    </xf>
    <xf numFmtId="165" fontId="0" fillId="0" borderId="0" xfId="49" applyFont="1"/>
    <xf numFmtId="4" fontId="1" fillId="14" borderId="1" xfId="0" applyNumberFormat="1" applyFont="1" applyFill="1" applyBorder="1"/>
    <xf numFmtId="0" fontId="1" fillId="14" borderId="1" xfId="0" applyFont="1" applyFill="1" applyBorder="1"/>
    <xf numFmtId="0" fontId="0" fillId="0" borderId="1" xfId="0" applyBorder="1"/>
    <xf numFmtId="4" fontId="0" fillId="14" borderId="1" xfId="0" applyNumberFormat="1" applyFill="1" applyBorder="1"/>
    <xf numFmtId="0" fontId="0" fillId="14" borderId="1" xfId="0" applyFill="1" applyBorder="1"/>
    <xf numFmtId="3" fontId="29" fillId="0" borderId="72" xfId="0" applyNumberFormat="1" applyFont="1" applyFill="1" applyBorder="1" applyAlignment="1">
      <alignment vertical="center" wrapText="1"/>
    </xf>
    <xf numFmtId="3" fontId="29" fillId="0" borderId="58" xfId="0" applyNumberFormat="1" applyFont="1" applyFill="1" applyBorder="1" applyAlignment="1">
      <alignment horizontal="right" vertical="center" wrapText="1"/>
    </xf>
    <xf numFmtId="4" fontId="29" fillId="0" borderId="58" xfId="0" applyNumberFormat="1" applyFont="1" applyFill="1" applyBorder="1" applyAlignment="1">
      <alignment horizontal="right" vertical="center" wrapText="1"/>
    </xf>
    <xf numFmtId="3" fontId="29" fillId="0" borderId="181" xfId="0" applyNumberFormat="1" applyFont="1" applyFill="1" applyBorder="1" applyAlignment="1">
      <alignment horizontal="center" vertical="center" wrapText="1"/>
    </xf>
    <xf numFmtId="3" fontId="29" fillId="0" borderId="175" xfId="0" applyNumberFormat="1" applyFont="1" applyFill="1" applyBorder="1" applyAlignment="1">
      <alignment horizontal="center" vertical="center" wrapText="1"/>
    </xf>
    <xf numFmtId="3" fontId="29" fillId="0" borderId="1" xfId="0" applyNumberFormat="1" applyFont="1" applyFill="1" applyBorder="1" applyAlignment="1">
      <alignment horizontal="right" vertical="center" wrapText="1"/>
    </xf>
    <xf numFmtId="4" fontId="29" fillId="0" borderId="1" xfId="0" applyNumberFormat="1" applyFont="1" applyFill="1" applyBorder="1" applyAlignment="1">
      <alignment horizontal="right" vertical="center" wrapText="1"/>
    </xf>
    <xf numFmtId="3" fontId="29" fillId="0" borderId="1" xfId="0" applyNumberFormat="1" applyFont="1" applyFill="1" applyBorder="1" applyAlignment="1">
      <alignment horizontal="center" vertical="center" wrapText="1"/>
    </xf>
    <xf numFmtId="3" fontId="29" fillId="0" borderId="180" xfId="0" applyNumberFormat="1" applyFont="1" applyFill="1" applyBorder="1" applyAlignment="1">
      <alignment vertical="center" wrapText="1"/>
    </xf>
    <xf numFmtId="3" fontId="29" fillId="0" borderId="188" xfId="0" applyNumberFormat="1" applyFont="1" applyFill="1" applyBorder="1" applyAlignment="1">
      <alignment vertical="center" wrapText="1"/>
    </xf>
    <xf numFmtId="4" fontId="29" fillId="2" borderId="78" xfId="0" applyNumberFormat="1" applyFont="1" applyFill="1" applyBorder="1" applyAlignment="1">
      <alignment horizontal="right" vertical="center" wrapText="1"/>
    </xf>
    <xf numFmtId="3" fontId="29" fillId="0" borderId="175" xfId="0" applyNumberFormat="1" applyFont="1" applyFill="1" applyBorder="1" applyAlignment="1">
      <alignment vertical="center" wrapText="1"/>
    </xf>
    <xf numFmtId="3" fontId="29" fillId="0" borderId="175" xfId="0" applyNumberFormat="1" applyFont="1" applyFill="1" applyBorder="1" applyAlignment="1">
      <alignment horizontal="right" vertical="center" wrapText="1"/>
    </xf>
    <xf numFmtId="3" fontId="29" fillId="0" borderId="189" xfId="0" applyNumberFormat="1" applyFont="1" applyFill="1" applyBorder="1" applyAlignment="1">
      <alignment horizontal="center" vertical="center" wrapText="1"/>
    </xf>
    <xf numFmtId="0" fontId="26" fillId="0" borderId="54" xfId="0" applyFont="1" applyBorder="1" applyAlignment="1">
      <alignment horizontal="left" vertical="center" wrapText="1"/>
    </xf>
    <xf numFmtId="3" fontId="29" fillId="0" borderId="0" xfId="0" applyNumberFormat="1" applyFont="1" applyFill="1" applyBorder="1" applyAlignment="1">
      <alignment horizontal="center" vertical="center" wrapText="1"/>
    </xf>
    <xf numFmtId="3" fontId="29" fillId="0" borderId="198" xfId="0" applyNumberFormat="1" applyFont="1" applyFill="1" applyBorder="1" applyAlignment="1">
      <alignment horizontal="center" vertical="center" wrapText="1"/>
    </xf>
    <xf numFmtId="3" fontId="29" fillId="0" borderId="72" xfId="0" applyNumberFormat="1" applyFont="1" applyFill="1" applyBorder="1" applyAlignment="1">
      <alignment horizontal="right" vertical="center" wrapText="1"/>
    </xf>
    <xf numFmtId="3" fontId="29" fillId="0" borderId="0" xfId="0" applyNumberFormat="1" applyFont="1" applyFill="1" applyBorder="1" applyAlignment="1">
      <alignment horizontal="right" vertical="center" wrapText="1"/>
    </xf>
    <xf numFmtId="3" fontId="29" fillId="0" borderId="79" xfId="0" applyNumberFormat="1" applyFont="1" applyFill="1" applyBorder="1" applyAlignment="1">
      <alignment horizontal="right" vertical="center" wrapText="1"/>
    </xf>
    <xf numFmtId="3" fontId="29" fillId="0" borderId="79" xfId="0" applyNumberFormat="1" applyFont="1" applyFill="1" applyBorder="1" applyAlignment="1">
      <alignment horizontal="center" vertical="center" wrapText="1"/>
    </xf>
    <xf numFmtId="4" fontId="26" fillId="14" borderId="72" xfId="0" applyNumberFormat="1" applyFont="1" applyFill="1" applyBorder="1" applyAlignment="1">
      <alignment horizontal="center" vertical="center" wrapText="1"/>
    </xf>
    <xf numFmtId="0" fontId="26" fillId="14" borderId="198" xfId="0" applyFont="1" applyFill="1" applyBorder="1" applyAlignment="1">
      <alignment horizontal="justify" vertical="top" wrapText="1"/>
    </xf>
    <xf numFmtId="0" fontId="26" fillId="14" borderId="72" xfId="0" applyFont="1" applyFill="1" applyBorder="1" applyAlignment="1">
      <alignment horizontal="justify" vertical="top" wrapText="1"/>
    </xf>
    <xf numFmtId="3" fontId="29" fillId="0" borderId="199" xfId="0" applyNumberFormat="1" applyFont="1" applyFill="1" applyBorder="1" applyAlignment="1">
      <alignment horizontal="center" vertical="center" wrapText="1"/>
    </xf>
    <xf numFmtId="3" fontId="29" fillId="0" borderId="75" xfId="0" applyNumberFormat="1" applyFont="1" applyFill="1" applyBorder="1" applyAlignment="1">
      <alignment horizontal="center" vertical="center" wrapText="1"/>
    </xf>
    <xf numFmtId="3" fontId="29" fillId="0" borderId="75" xfId="0" applyNumberFormat="1" applyFont="1" applyBorder="1" applyAlignment="1">
      <alignment horizontal="center" vertical="center" wrapText="1"/>
    </xf>
    <xf numFmtId="3" fontId="29" fillId="0" borderId="75" xfId="0" applyNumberFormat="1" applyFont="1" applyFill="1" applyBorder="1" applyAlignment="1">
      <alignment horizontal="right" vertical="center" wrapText="1"/>
    </xf>
    <xf numFmtId="4" fontId="29" fillId="0" borderId="75" xfId="0" applyNumberFormat="1" applyFont="1" applyFill="1" applyBorder="1" applyAlignment="1">
      <alignment horizontal="right" vertical="center" wrapText="1"/>
    </xf>
    <xf numFmtId="3" fontId="29" fillId="0" borderId="75" xfId="0" applyNumberFormat="1" applyFont="1" applyFill="1" applyBorder="1" applyAlignment="1">
      <alignment vertical="center" wrapText="1"/>
    </xf>
    <xf numFmtId="3" fontId="29" fillId="0" borderId="201" xfId="0" applyNumberFormat="1" applyFont="1" applyFill="1" applyBorder="1" applyAlignment="1">
      <alignment horizontal="center" vertical="center" wrapText="1"/>
    </xf>
    <xf numFmtId="4" fontId="29" fillId="2" borderId="52" xfId="0" applyNumberFormat="1" applyFont="1" applyFill="1" applyBorder="1" applyAlignment="1">
      <alignment horizontal="right" vertical="center" wrapText="1"/>
    </xf>
    <xf numFmtId="3" fontId="29" fillId="2" borderId="52" xfId="0" applyNumberFormat="1" applyFont="1" applyFill="1" applyBorder="1" applyAlignment="1">
      <alignment horizontal="center" vertical="center" wrapText="1"/>
    </xf>
    <xf numFmtId="3" fontId="29" fillId="2" borderId="52" xfId="0" applyNumberFormat="1" applyFont="1" applyFill="1" applyBorder="1" applyAlignment="1">
      <alignment vertical="center" wrapText="1"/>
    </xf>
    <xf numFmtId="3" fontId="29" fillId="0" borderId="203" xfId="0" applyNumberFormat="1" applyFont="1" applyFill="1" applyBorder="1" applyAlignment="1">
      <alignment horizontal="center" vertical="center" wrapText="1"/>
    </xf>
    <xf numFmtId="3" fontId="29" fillId="0" borderId="58" xfId="0" applyNumberFormat="1" applyFont="1" applyFill="1" applyBorder="1" applyAlignment="1">
      <alignment horizontal="center" vertical="center" wrapText="1"/>
    </xf>
    <xf numFmtId="4" fontId="29" fillId="2" borderId="58" xfId="0" applyNumberFormat="1" applyFont="1" applyFill="1" applyBorder="1" applyAlignment="1">
      <alignment horizontal="right" vertical="center" wrapText="1"/>
    </xf>
    <xf numFmtId="3" fontId="29" fillId="2" borderId="58" xfId="0" applyNumberFormat="1" applyFont="1" applyFill="1" applyBorder="1" applyAlignment="1">
      <alignment horizontal="center" vertical="center" wrapText="1"/>
    </xf>
    <xf numFmtId="3" fontId="29" fillId="2" borderId="58" xfId="0" applyNumberFormat="1" applyFont="1" applyFill="1" applyBorder="1" applyAlignment="1">
      <alignment vertical="center" wrapText="1"/>
    </xf>
    <xf numFmtId="3" fontId="29" fillId="0" borderId="205" xfId="0" applyNumberFormat="1" applyFont="1" applyFill="1" applyBorder="1" applyAlignment="1">
      <alignment horizontal="center" vertical="center" wrapText="1"/>
    </xf>
    <xf numFmtId="3" fontId="29" fillId="0" borderId="206" xfId="0" applyNumberFormat="1" applyFont="1" applyFill="1" applyBorder="1" applyAlignment="1">
      <alignment horizontal="center" vertical="center" wrapText="1"/>
    </xf>
    <xf numFmtId="3" fontId="29" fillId="0" borderId="206" xfId="0" applyNumberFormat="1" applyFont="1" applyBorder="1" applyAlignment="1">
      <alignment horizontal="center" vertical="center" wrapText="1"/>
    </xf>
    <xf numFmtId="3" fontId="29" fillId="0" borderId="206" xfId="0" applyNumberFormat="1" applyFont="1" applyFill="1" applyBorder="1" applyAlignment="1">
      <alignment horizontal="right" vertical="center" wrapText="1"/>
    </xf>
    <xf numFmtId="4" fontId="29" fillId="2" borderId="206" xfId="0" applyNumberFormat="1" applyFont="1" applyFill="1" applyBorder="1" applyAlignment="1">
      <alignment horizontal="right" vertical="center" wrapText="1"/>
    </xf>
    <xf numFmtId="3" fontId="29" fillId="2" borderId="206" xfId="0" applyNumberFormat="1" applyFont="1" applyFill="1" applyBorder="1" applyAlignment="1">
      <alignment horizontal="center" vertical="center" wrapText="1"/>
    </xf>
    <xf numFmtId="3" fontId="29" fillId="2" borderId="206" xfId="0" applyNumberFormat="1" applyFont="1" applyFill="1" applyBorder="1" applyAlignment="1">
      <alignment vertical="center" wrapText="1"/>
    </xf>
    <xf numFmtId="3" fontId="29" fillId="0" borderId="59" xfId="0" applyNumberFormat="1" applyFont="1" applyFill="1" applyBorder="1" applyAlignment="1">
      <alignment horizontal="center" vertical="center" wrapText="1"/>
    </xf>
    <xf numFmtId="4" fontId="29" fillId="0" borderId="206" xfId="0" applyNumberFormat="1" applyFont="1" applyFill="1" applyBorder="1" applyAlignment="1">
      <alignment horizontal="right" vertical="center" wrapText="1"/>
    </xf>
    <xf numFmtId="3" fontId="29" fillId="0" borderId="206" xfId="0" applyNumberFormat="1" applyFont="1" applyFill="1" applyBorder="1" applyAlignment="1">
      <alignment vertical="center" wrapText="1"/>
    </xf>
    <xf numFmtId="3" fontId="29" fillId="2" borderId="52" xfId="0" applyNumberFormat="1" applyFont="1" applyFill="1" applyBorder="1" applyAlignment="1">
      <alignment horizontal="right" vertical="center" wrapText="1"/>
    </xf>
    <xf numFmtId="0" fontId="26" fillId="12" borderId="54" xfId="0" applyFont="1" applyFill="1" applyBorder="1" applyAlignment="1">
      <alignment horizontal="left" vertical="center" wrapText="1"/>
    </xf>
    <xf numFmtId="4" fontId="26" fillId="14" borderId="47" xfId="0" applyNumberFormat="1" applyFont="1" applyFill="1" applyBorder="1" applyAlignment="1">
      <alignment horizontal="left" vertical="center"/>
    </xf>
    <xf numFmtId="0" fontId="28" fillId="14" borderId="47" xfId="0" applyFont="1" applyFill="1" applyBorder="1" applyAlignment="1">
      <alignment horizontal="left" vertical="center"/>
    </xf>
    <xf numFmtId="0" fontId="26" fillId="14" borderId="47" xfId="0" applyFont="1" applyFill="1" applyBorder="1" applyAlignment="1">
      <alignment horizontal="left" vertical="center"/>
    </xf>
    <xf numFmtId="4" fontId="0" fillId="0" borderId="28" xfId="0" applyNumberFormat="1" applyBorder="1" applyAlignment="1">
      <alignment horizontal="right"/>
    </xf>
    <xf numFmtId="3" fontId="29" fillId="0" borderId="1" xfId="0" applyNumberFormat="1" applyFont="1" applyFill="1" applyBorder="1" applyAlignment="1">
      <alignment vertical="center" wrapText="1"/>
    </xf>
    <xf numFmtId="4" fontId="29" fillId="2" borderId="28" xfId="0" applyNumberFormat="1" applyFont="1" applyFill="1" applyBorder="1" applyAlignment="1">
      <alignment horizontal="right" vertical="center" wrapText="1"/>
    </xf>
    <xf numFmtId="3" fontId="29" fillId="2" borderId="1" xfId="0" applyNumberFormat="1"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xf>
    <xf numFmtId="3" fontId="29" fillId="2" borderId="1" xfId="0" applyNumberFormat="1" applyFont="1" applyFill="1" applyBorder="1" applyAlignment="1">
      <alignment vertical="center" wrapText="1"/>
    </xf>
    <xf numFmtId="3" fontId="29" fillId="0" borderId="208" xfId="0" applyNumberFormat="1" applyFont="1" applyFill="1" applyBorder="1" applyAlignment="1">
      <alignment horizontal="center" vertical="center" wrapText="1"/>
    </xf>
    <xf numFmtId="4" fontId="29" fillId="2" borderId="72" xfId="0" applyNumberFormat="1" applyFont="1" applyFill="1" applyBorder="1" applyAlignment="1">
      <alignment horizontal="right" vertical="center" wrapText="1"/>
    </xf>
    <xf numFmtId="0" fontId="0" fillId="2" borderId="2" xfId="0" applyFill="1" applyBorder="1" applyAlignment="1">
      <alignment horizontal="center"/>
    </xf>
    <xf numFmtId="3" fontId="29" fillId="2" borderId="2" xfId="0" applyNumberFormat="1" applyFont="1" applyFill="1" applyBorder="1" applyAlignment="1">
      <alignment vertical="center" wrapText="1"/>
    </xf>
    <xf numFmtId="3" fontId="29" fillId="0" borderId="209" xfId="0" applyNumberFormat="1" applyFont="1" applyFill="1" applyBorder="1" applyAlignment="1">
      <alignment horizontal="center" vertical="center" wrapText="1"/>
    </xf>
    <xf numFmtId="0" fontId="0" fillId="0" borderId="1" xfId="0" applyBorder="1" applyAlignment="1">
      <alignment horizontal="center"/>
    </xf>
    <xf numFmtId="3" fontId="29" fillId="0" borderId="111" xfId="0" applyNumberFormat="1" applyFont="1" applyFill="1" applyBorder="1" applyAlignment="1">
      <alignment vertical="center" wrapText="1"/>
    </xf>
    <xf numFmtId="3" fontId="29" fillId="2" borderId="58" xfId="0" applyNumberFormat="1" applyFont="1" applyFill="1" applyBorder="1" applyAlignment="1">
      <alignment horizontal="right" vertical="center" wrapText="1"/>
    </xf>
    <xf numFmtId="3" fontId="29" fillId="0" borderId="2" xfId="0" applyNumberFormat="1" applyFont="1" applyFill="1" applyBorder="1" applyAlignment="1">
      <alignment vertical="center" wrapText="1"/>
    </xf>
    <xf numFmtId="0" fontId="0" fillId="0" borderId="15" xfId="0" applyBorder="1"/>
    <xf numFmtId="0" fontId="0" fillId="2" borderId="15" xfId="0" applyFill="1" applyBorder="1"/>
    <xf numFmtId="4" fontId="0" fillId="2" borderId="15" xfId="0" applyNumberFormat="1" applyFill="1" applyBorder="1" applyAlignment="1">
      <alignment horizontal="right"/>
    </xf>
    <xf numFmtId="0" fontId="0" fillId="2" borderId="23" xfId="0" applyFill="1" applyBorder="1"/>
    <xf numFmtId="3" fontId="29" fillId="0" borderId="211" xfId="0" applyNumberFormat="1" applyFont="1" applyFill="1" applyBorder="1" applyAlignment="1">
      <alignment vertical="center" wrapText="1"/>
    </xf>
    <xf numFmtId="4" fontId="47" fillId="2" borderId="1" xfId="0" applyNumberFormat="1" applyFont="1" applyFill="1" applyBorder="1"/>
    <xf numFmtId="4" fontId="0" fillId="2" borderId="1" xfId="0" applyNumberFormat="1" applyFill="1" applyBorder="1" applyAlignment="1">
      <alignment horizontal="right"/>
    </xf>
    <xf numFmtId="0" fontId="0" fillId="2" borderId="2" xfId="0" applyFill="1" applyBorder="1"/>
    <xf numFmtId="3" fontId="29" fillId="2" borderId="78" xfId="0" applyNumberFormat="1" applyFont="1" applyFill="1" applyBorder="1" applyAlignment="1">
      <alignment horizontal="right" vertical="center" wrapText="1"/>
    </xf>
    <xf numFmtId="3" fontId="29" fillId="2" borderId="78" xfId="0" applyNumberFormat="1" applyFont="1" applyFill="1" applyBorder="1" applyAlignment="1">
      <alignment horizontal="center" vertical="center" wrapText="1"/>
    </xf>
    <xf numFmtId="3" fontId="29" fillId="2" borderId="79" xfId="0" applyNumberFormat="1" applyFont="1" applyFill="1" applyBorder="1" applyAlignment="1">
      <alignment horizontal="right" vertical="center" wrapText="1"/>
    </xf>
    <xf numFmtId="3" fontId="29" fillId="2" borderId="79" xfId="0" applyNumberFormat="1" applyFont="1" applyFill="1" applyBorder="1" applyAlignment="1">
      <alignment horizontal="center" vertical="center" wrapText="1"/>
    </xf>
    <xf numFmtId="4" fontId="29" fillId="2" borderId="79" xfId="0" applyNumberFormat="1" applyFont="1" applyFill="1" applyBorder="1" applyAlignment="1">
      <alignment horizontal="right" vertical="center" wrapText="1"/>
    </xf>
    <xf numFmtId="3" fontId="29" fillId="2" borderId="206" xfId="0" applyNumberFormat="1" applyFont="1" applyFill="1" applyBorder="1" applyAlignment="1">
      <alignment horizontal="right" vertical="center" wrapText="1"/>
    </xf>
    <xf numFmtId="3" fontId="29" fillId="0" borderId="212" xfId="0" applyNumberFormat="1" applyFont="1" applyFill="1" applyBorder="1" applyAlignment="1">
      <alignment vertical="center" wrapText="1"/>
    </xf>
    <xf numFmtId="4" fontId="73" fillId="2" borderId="52" xfId="0" applyNumberFormat="1" applyFont="1" applyFill="1" applyBorder="1" applyAlignment="1">
      <alignment horizontal="right" vertical="center" wrapText="1"/>
    </xf>
    <xf numFmtId="3" fontId="29" fillId="0" borderId="28" xfId="0" applyNumberFormat="1" applyFont="1" applyFill="1" applyBorder="1" applyAlignment="1">
      <alignment vertical="center" wrapText="1"/>
    </xf>
    <xf numFmtId="3" fontId="29" fillId="0" borderId="6" xfId="0" applyNumberFormat="1" applyFont="1" applyFill="1" applyBorder="1" applyAlignment="1">
      <alignment vertical="center" wrapText="1"/>
    </xf>
    <xf numFmtId="3" fontId="27" fillId="9" borderId="205" xfId="0" applyNumberFormat="1" applyFont="1" applyFill="1" applyBorder="1" applyAlignment="1">
      <alignment horizontal="center" vertical="center" textRotation="90" wrapText="1"/>
    </xf>
    <xf numFmtId="3" fontId="27" fillId="9" borderId="206" xfId="0" applyNumberFormat="1" applyFont="1" applyFill="1" applyBorder="1" applyAlignment="1">
      <alignment horizontal="center" vertical="center" textRotation="90" wrapText="1"/>
    </xf>
    <xf numFmtId="3" fontId="27" fillId="9" borderId="206" xfId="0" applyNumberFormat="1" applyFont="1" applyFill="1" applyBorder="1" applyAlignment="1">
      <alignment horizontal="center" vertical="center" wrapText="1"/>
    </xf>
    <xf numFmtId="0" fontId="74" fillId="0" borderId="125" xfId="0" applyFont="1" applyBorder="1" applyAlignment="1">
      <alignment horizontal="center" vertical="center"/>
    </xf>
    <xf numFmtId="4" fontId="32" fillId="14" borderId="0" xfId="0" applyNumberFormat="1" applyFont="1" applyFill="1"/>
    <xf numFmtId="0" fontId="0" fillId="14" borderId="0" xfId="0" applyFill="1"/>
    <xf numFmtId="0" fontId="25" fillId="0" borderId="59" xfId="0" applyFont="1" applyBorder="1" applyAlignment="1">
      <alignment horizontal="center"/>
    </xf>
    <xf numFmtId="0" fontId="25" fillId="0" borderId="58" xfId="0" applyFont="1" applyBorder="1" applyAlignment="1">
      <alignment horizontal="center"/>
    </xf>
    <xf numFmtId="0" fontId="28" fillId="0" borderId="57" xfId="0" applyFont="1" applyBorder="1" applyAlignment="1"/>
    <xf numFmtId="0" fontId="26" fillId="0" borderId="117" xfId="0" applyFont="1" applyBorder="1"/>
    <xf numFmtId="0" fontId="26" fillId="2" borderId="117" xfId="0" applyFont="1" applyFill="1" applyBorder="1"/>
    <xf numFmtId="0" fontId="0" fillId="2" borderId="0" xfId="0" applyFill="1"/>
    <xf numFmtId="175" fontId="29" fillId="0" borderId="206" xfId="0" applyNumberFormat="1" applyFont="1" applyFill="1" applyBorder="1" applyAlignment="1">
      <alignment horizontal="right" vertical="center" wrapText="1"/>
    </xf>
    <xf numFmtId="175" fontId="29" fillId="0" borderId="52" xfId="0" applyNumberFormat="1" applyFont="1" applyFill="1" applyBorder="1" applyAlignment="1">
      <alignment horizontal="right" vertical="center" wrapText="1"/>
    </xf>
    <xf numFmtId="3" fontId="29" fillId="0" borderId="214" xfId="0" applyNumberFormat="1" applyFont="1" applyFill="1" applyBorder="1" applyAlignment="1">
      <alignment horizontal="center" vertical="center" wrapText="1"/>
    </xf>
    <xf numFmtId="3" fontId="29" fillId="0" borderId="215" xfId="0" applyNumberFormat="1" applyFont="1" applyFill="1" applyBorder="1" applyAlignment="1">
      <alignment horizontal="center" vertical="center" wrapText="1"/>
    </xf>
    <xf numFmtId="3" fontId="29" fillId="0" borderId="215" xfId="0" applyNumberFormat="1" applyFont="1" applyBorder="1" applyAlignment="1">
      <alignment horizontal="center" vertical="center" wrapText="1"/>
    </xf>
    <xf numFmtId="3" fontId="29" fillId="0" borderId="215" xfId="0" applyNumberFormat="1" applyFont="1" applyFill="1" applyBorder="1" applyAlignment="1">
      <alignment horizontal="right" vertical="center" wrapText="1"/>
    </xf>
    <xf numFmtId="4" fontId="29" fillId="0" borderId="215" xfId="0" applyNumberFormat="1" applyFont="1" applyFill="1" applyBorder="1" applyAlignment="1">
      <alignment horizontal="right" vertical="center" wrapText="1"/>
    </xf>
    <xf numFmtId="4" fontId="29" fillId="2" borderId="215" xfId="0" applyNumberFormat="1" applyFont="1" applyFill="1" applyBorder="1" applyAlignment="1">
      <alignment horizontal="right" vertical="center" wrapText="1"/>
    </xf>
    <xf numFmtId="3" fontId="29" fillId="2" borderId="215" xfId="0" applyNumberFormat="1" applyFont="1" applyFill="1" applyBorder="1" applyAlignment="1">
      <alignment horizontal="center" vertical="center" wrapText="1"/>
    </xf>
    <xf numFmtId="3" fontId="29" fillId="0" borderId="215" xfId="0" applyNumberFormat="1" applyFont="1" applyFill="1" applyBorder="1" applyAlignment="1">
      <alignment vertical="center" wrapText="1"/>
    </xf>
    <xf numFmtId="0" fontId="0" fillId="0" borderId="31" xfId="0" applyBorder="1"/>
    <xf numFmtId="3" fontId="29" fillId="0" borderId="31" xfId="0" applyNumberFormat="1" applyFont="1" applyFill="1" applyBorder="1" applyAlignment="1">
      <alignment vertical="center" wrapText="1"/>
    </xf>
    <xf numFmtId="4" fontId="0" fillId="0" borderId="1" xfId="0" applyNumberFormat="1" applyBorder="1"/>
    <xf numFmtId="3" fontId="29" fillId="0" borderId="191" xfId="0" applyNumberFormat="1" applyFont="1" applyFill="1" applyBorder="1" applyAlignment="1">
      <alignment vertical="center" wrapText="1"/>
    </xf>
    <xf numFmtId="3" fontId="29" fillId="0" borderId="181" xfId="0" applyNumberFormat="1" applyFont="1" applyFill="1" applyBorder="1" applyAlignment="1">
      <alignment vertical="center" wrapText="1"/>
    </xf>
    <xf numFmtId="4" fontId="0" fillId="2" borderId="1" xfId="0" applyNumberFormat="1" applyFill="1" applyBorder="1"/>
    <xf numFmtId="3" fontId="29" fillId="0" borderId="192" xfId="0" applyNumberFormat="1" applyFont="1" applyFill="1" applyBorder="1" applyAlignment="1">
      <alignment vertical="center" wrapText="1"/>
    </xf>
    <xf numFmtId="4" fontId="29" fillId="2" borderId="166" xfId="0" applyNumberFormat="1" applyFont="1" applyFill="1" applyBorder="1" applyAlignment="1">
      <alignment horizontal="right" vertical="center" wrapText="1"/>
    </xf>
    <xf numFmtId="0" fontId="0" fillId="2" borderId="28" xfId="0" applyFill="1" applyBorder="1"/>
    <xf numFmtId="4" fontId="29" fillId="2" borderId="175" xfId="0" applyNumberFormat="1" applyFont="1" applyFill="1" applyBorder="1" applyAlignment="1">
      <alignment horizontal="right" vertical="center" wrapText="1"/>
    </xf>
    <xf numFmtId="3" fontId="29" fillId="0" borderId="1" xfId="0" applyNumberFormat="1" applyFont="1" applyBorder="1" applyAlignment="1">
      <alignment horizontal="center" vertical="center" wrapText="1"/>
    </xf>
    <xf numFmtId="4" fontId="29" fillId="0" borderId="175" xfId="0" applyNumberFormat="1" applyFont="1" applyFill="1" applyBorder="1" applyAlignment="1">
      <alignment horizontal="right" vertical="center" wrapText="1"/>
    </xf>
    <xf numFmtId="3" fontId="29" fillId="0" borderId="217" xfId="0" applyNumberFormat="1" applyFont="1" applyFill="1" applyBorder="1" applyAlignment="1">
      <alignment horizontal="center" vertical="center" wrapText="1"/>
    </xf>
    <xf numFmtId="0" fontId="0" fillId="0" borderId="27" xfId="0" applyBorder="1"/>
    <xf numFmtId="3" fontId="29" fillId="2" borderId="1" xfId="0" applyNumberFormat="1" applyFont="1" applyFill="1" applyBorder="1" applyAlignment="1">
      <alignment horizontal="right" vertical="center" wrapText="1"/>
    </xf>
    <xf numFmtId="4" fontId="29" fillId="2" borderId="1" xfId="0" applyNumberFormat="1" applyFont="1" applyFill="1" applyBorder="1" applyAlignment="1">
      <alignment horizontal="right" vertical="center" wrapText="1"/>
    </xf>
    <xf numFmtId="175" fontId="29" fillId="2" borderId="175" xfId="0" applyNumberFormat="1" applyFont="1" applyFill="1" applyBorder="1" applyAlignment="1">
      <alignment horizontal="right" vertical="center" wrapText="1"/>
    </xf>
    <xf numFmtId="3" fontId="29" fillId="2" borderId="217" xfId="0" applyNumberFormat="1" applyFont="1" applyFill="1" applyBorder="1" applyAlignment="1">
      <alignment horizontal="center" vertical="center" wrapText="1"/>
    </xf>
    <xf numFmtId="175" fontId="29" fillId="2" borderId="1" xfId="0" applyNumberFormat="1" applyFont="1" applyFill="1" applyBorder="1" applyAlignment="1">
      <alignment horizontal="right" vertical="center" wrapText="1"/>
    </xf>
    <xf numFmtId="0" fontId="26" fillId="0" borderId="52" xfId="0" applyFont="1" applyBorder="1"/>
    <xf numFmtId="3" fontId="29" fillId="18" borderId="52" xfId="0" applyNumberFormat="1" applyFont="1" applyFill="1" applyBorder="1" applyAlignment="1">
      <alignment horizontal="center" vertical="center" wrapText="1"/>
    </xf>
    <xf numFmtId="0" fontId="25" fillId="11" borderId="0" xfId="0" applyFont="1" applyFill="1" applyAlignment="1">
      <alignment vertical="center"/>
    </xf>
    <xf numFmtId="3" fontId="0" fillId="0" borderId="0" xfId="0" applyNumberFormat="1" applyFont="1" applyBorder="1" applyAlignment="1">
      <alignment horizontal="center"/>
    </xf>
    <xf numFmtId="0" fontId="10" fillId="0" borderId="0" xfId="0" applyFont="1" applyBorder="1" applyAlignment="1">
      <alignment horizontal="justify" vertical="center"/>
    </xf>
    <xf numFmtId="0" fontId="11" fillId="0" borderId="0" xfId="0" applyFont="1" applyFill="1" applyBorder="1" applyAlignment="1">
      <alignment horizontal="left" vertical="center" wrapText="1"/>
    </xf>
    <xf numFmtId="165" fontId="19" fillId="0" borderId="0" xfId="0" applyNumberFormat="1" applyFont="1" applyAlignment="1">
      <alignment horizontal="center"/>
    </xf>
    <xf numFmtId="165" fontId="2" fillId="0" borderId="0" xfId="49" applyFont="1" applyAlignment="1">
      <alignment horizontal="justify" vertical="center" wrapText="1"/>
    </xf>
    <xf numFmtId="0" fontId="2" fillId="0" borderId="219" xfId="0" applyFont="1" applyBorder="1" applyAlignment="1">
      <alignment vertical="center" wrapText="1"/>
    </xf>
    <xf numFmtId="0" fontId="2" fillId="0" borderId="220" xfId="0" applyFont="1" applyBorder="1" applyAlignment="1">
      <alignment vertical="center" wrapText="1"/>
    </xf>
    <xf numFmtId="0" fontId="2" fillId="0" borderId="221" xfId="0" applyFont="1" applyBorder="1" applyAlignment="1">
      <alignment vertical="center" wrapText="1"/>
    </xf>
    <xf numFmtId="4" fontId="2" fillId="0" borderId="221" xfId="0" applyNumberFormat="1" applyFont="1" applyBorder="1" applyAlignment="1">
      <alignment vertical="center" wrapText="1"/>
    </xf>
    <xf numFmtId="0" fontId="2" fillId="0" borderId="222" xfId="0" applyFont="1" applyBorder="1" applyAlignment="1">
      <alignment vertical="center" wrapText="1"/>
    </xf>
    <xf numFmtId="0" fontId="25" fillId="0" borderId="55" xfId="0" applyFont="1" applyBorder="1" applyAlignment="1">
      <alignment horizontal="right"/>
    </xf>
    <xf numFmtId="0" fontId="25" fillId="0" borderId="197" xfId="0" applyFont="1" applyBorder="1"/>
    <xf numFmtId="0" fontId="26" fillId="0" borderId="1" xfId="0" applyFont="1" applyBorder="1"/>
    <xf numFmtId="3" fontId="29" fillId="10" borderId="224" xfId="0" applyNumberFormat="1" applyFont="1" applyFill="1" applyBorder="1" applyAlignment="1">
      <alignment horizontal="center" vertical="center" wrapText="1"/>
    </xf>
    <xf numFmtId="3" fontId="29" fillId="10" borderId="78" xfId="0" applyNumberFormat="1" applyFont="1" applyFill="1" applyBorder="1" applyAlignment="1">
      <alignment horizontal="center" vertical="center" wrapText="1"/>
    </xf>
    <xf numFmtId="3" fontId="29" fillId="10" borderId="166" xfId="0" applyNumberFormat="1" applyFont="1" applyFill="1" applyBorder="1" applyAlignment="1">
      <alignment horizontal="center" vertical="center" wrapText="1"/>
    </xf>
    <xf numFmtId="3" fontId="29" fillId="10" borderId="1" xfId="0" applyNumberFormat="1" applyFont="1" applyFill="1" applyBorder="1" applyAlignment="1">
      <alignment horizontal="center" vertical="center" wrapText="1"/>
    </xf>
    <xf numFmtId="4" fontId="29" fillId="19" borderId="1" xfId="3" applyNumberFormat="1" applyFont="1" applyFill="1" applyBorder="1" applyAlignment="1">
      <alignment vertical="center" wrapText="1"/>
    </xf>
    <xf numFmtId="0" fontId="29" fillId="19" borderId="1" xfId="3" applyFont="1" applyFill="1" applyBorder="1" applyAlignment="1">
      <alignment horizontal="center" vertical="center" wrapText="1"/>
    </xf>
    <xf numFmtId="0" fontId="29" fillId="19" borderId="1" xfId="3" applyFont="1" applyFill="1" applyBorder="1" applyAlignment="1">
      <alignment horizontal="left" vertical="center" wrapText="1"/>
    </xf>
    <xf numFmtId="4" fontId="29" fillId="2" borderId="5" xfId="3" applyNumberFormat="1" applyFont="1" applyFill="1" applyBorder="1" applyAlignment="1">
      <alignment vertical="center" wrapText="1"/>
    </xf>
    <xf numFmtId="0" fontId="29" fillId="2" borderId="5" xfId="3" applyFont="1" applyFill="1" applyBorder="1" applyAlignment="1">
      <alignment horizontal="center" vertical="center" wrapText="1"/>
    </xf>
    <xf numFmtId="0" fontId="29" fillId="2" borderId="5" xfId="3" applyFont="1" applyFill="1" applyBorder="1" applyAlignment="1">
      <alignment horizontal="left" vertical="center" wrapText="1"/>
    </xf>
    <xf numFmtId="4" fontId="29" fillId="2" borderId="1" xfId="3" applyNumberFormat="1" applyFont="1" applyFill="1" applyBorder="1" applyAlignment="1">
      <alignment vertical="center" wrapText="1"/>
    </xf>
    <xf numFmtId="0" fontId="29" fillId="2" borderId="1" xfId="3" applyFont="1" applyFill="1" applyBorder="1" applyAlignment="1">
      <alignment horizontal="center" vertical="center" wrapText="1"/>
    </xf>
    <xf numFmtId="0" fontId="29" fillId="2" borderId="1" xfId="3" applyFont="1" applyFill="1" applyBorder="1" applyAlignment="1">
      <alignment horizontal="left" vertical="center" wrapText="1"/>
    </xf>
    <xf numFmtId="4" fontId="29" fillId="2" borderId="1" xfId="3" applyNumberFormat="1" applyFont="1" applyFill="1" applyBorder="1" applyAlignment="1">
      <alignment horizontal="right" vertical="center" wrapText="1"/>
    </xf>
    <xf numFmtId="3" fontId="29" fillId="2" borderId="1" xfId="3" applyNumberFormat="1" applyFont="1" applyFill="1" applyBorder="1" applyAlignment="1">
      <alignment horizontal="center" vertical="center" wrapText="1"/>
    </xf>
    <xf numFmtId="3" fontId="29" fillId="10" borderId="72" xfId="0" applyNumberFormat="1" applyFont="1" applyFill="1" applyBorder="1" applyAlignment="1">
      <alignment horizontal="center" vertical="center" wrapText="1"/>
    </xf>
    <xf numFmtId="3" fontId="29" fillId="10" borderId="225" xfId="0" applyNumberFormat="1" applyFont="1" applyFill="1" applyBorder="1" applyAlignment="1">
      <alignment horizontal="center" vertical="center" wrapText="1"/>
    </xf>
    <xf numFmtId="3" fontId="29" fillId="10" borderId="226" xfId="0" applyNumberFormat="1" applyFont="1" applyFill="1" applyBorder="1" applyAlignment="1">
      <alignment horizontal="center" vertical="center" wrapText="1"/>
    </xf>
    <xf numFmtId="3" fontId="29" fillId="10" borderId="175" xfId="0" applyNumberFormat="1" applyFont="1" applyFill="1" applyBorder="1" applyAlignment="1">
      <alignment horizontal="center" vertical="center" wrapText="1"/>
    </xf>
    <xf numFmtId="165" fontId="29" fillId="2" borderId="227" xfId="24" applyFont="1" applyFill="1" applyBorder="1" applyAlignment="1">
      <alignment horizontal="center" vertical="center"/>
    </xf>
    <xf numFmtId="165" fontId="29" fillId="0" borderId="228" xfId="24" applyFont="1" applyFill="1" applyBorder="1" applyAlignment="1">
      <alignment horizontal="center" vertical="center"/>
    </xf>
    <xf numFmtId="0" fontId="29" fillId="0" borderId="229" xfId="0" applyFont="1" applyFill="1" applyBorder="1" applyAlignment="1">
      <alignment horizontal="center" vertical="center" wrapText="1"/>
    </xf>
    <xf numFmtId="0" fontId="29" fillId="0" borderId="227" xfId="0" applyFont="1" applyFill="1" applyBorder="1" applyAlignment="1">
      <alignment horizontal="center" vertical="center" wrapText="1"/>
    </xf>
    <xf numFmtId="3" fontId="29" fillId="0" borderId="226" xfId="0" applyNumberFormat="1" applyFont="1" applyFill="1" applyBorder="1" applyAlignment="1">
      <alignment horizontal="center" vertical="center" wrapText="1"/>
    </xf>
    <xf numFmtId="1" fontId="29" fillId="0" borderId="27" xfId="0" applyNumberFormat="1" applyFont="1" applyFill="1" applyBorder="1" applyAlignment="1">
      <alignment horizontal="center" vertical="center" wrapText="1"/>
    </xf>
    <xf numFmtId="0" fontId="29" fillId="0" borderId="233" xfId="0" applyFont="1" applyFill="1" applyBorder="1" applyAlignment="1">
      <alignment horizontal="center" vertical="center"/>
    </xf>
    <xf numFmtId="3" fontId="29" fillId="0" borderId="234" xfId="0" applyNumberFormat="1" applyFont="1" applyFill="1" applyBorder="1" applyAlignment="1">
      <alignment horizontal="center" vertical="center" wrapText="1"/>
    </xf>
    <xf numFmtId="165" fontId="29" fillId="2" borderId="230" xfId="24" applyFont="1" applyFill="1" applyBorder="1" applyAlignment="1">
      <alignment horizontal="center" vertical="center"/>
    </xf>
    <xf numFmtId="165" fontId="29" fillId="0" borderId="221" xfId="24" applyFont="1" applyFill="1" applyBorder="1" applyAlignment="1">
      <alignment horizontal="center" vertical="center"/>
    </xf>
    <xf numFmtId="0" fontId="29" fillId="0" borderId="235" xfId="0" applyFont="1" applyFill="1" applyBorder="1" applyAlignment="1">
      <alignment horizontal="center" vertical="center" wrapText="1"/>
    </xf>
    <xf numFmtId="0" fontId="29" fillId="0" borderId="230" xfId="0" applyFont="1" applyFill="1" applyBorder="1" applyAlignment="1">
      <alignment horizontal="center" vertical="center" wrapText="1"/>
    </xf>
    <xf numFmtId="3" fontId="29" fillId="0" borderId="236" xfId="0" applyNumberFormat="1" applyFont="1" applyFill="1" applyBorder="1" applyAlignment="1">
      <alignment horizontal="center" vertical="center" wrapText="1"/>
    </xf>
    <xf numFmtId="49" fontId="29" fillId="0" borderId="229" xfId="0" applyNumberFormat="1" applyFont="1" applyFill="1" applyBorder="1" applyAlignment="1">
      <alignment horizontal="center" vertical="center" wrapText="1"/>
    </xf>
    <xf numFmtId="49" fontId="29" fillId="0" borderId="227" xfId="0" applyNumberFormat="1" applyFont="1" applyFill="1" applyBorder="1" applyAlignment="1">
      <alignment horizontal="center" vertical="center" wrapText="1"/>
    </xf>
    <xf numFmtId="1" fontId="29" fillId="0" borderId="4" xfId="0" applyNumberFormat="1" applyFont="1" applyFill="1" applyBorder="1" applyAlignment="1">
      <alignment horizontal="center" vertical="center" wrapText="1"/>
    </xf>
    <xf numFmtId="0" fontId="29" fillId="0" borderId="238" xfId="0" applyFont="1" applyBorder="1" applyAlignment="1">
      <alignment horizontal="center" vertical="center" wrapText="1"/>
    </xf>
    <xf numFmtId="0" fontId="0" fillId="0" borderId="235" xfId="0" applyFont="1" applyBorder="1"/>
    <xf numFmtId="0" fontId="0" fillId="0" borderId="221" xfId="0" applyFont="1" applyBorder="1"/>
    <xf numFmtId="3" fontId="29" fillId="0" borderId="239" xfId="0" applyNumberFormat="1" applyFont="1" applyFill="1" applyBorder="1" applyAlignment="1">
      <alignment horizontal="center" vertical="center" wrapText="1"/>
    </xf>
    <xf numFmtId="3" fontId="29" fillId="0" borderId="240" xfId="0" applyNumberFormat="1" applyFont="1" applyFill="1" applyBorder="1" applyAlignment="1">
      <alignment horizontal="center" vertical="center" wrapText="1"/>
    </xf>
    <xf numFmtId="3" fontId="29" fillId="2" borderId="229" xfId="0" applyNumberFormat="1" applyFont="1" applyFill="1" applyBorder="1" applyAlignment="1">
      <alignment horizontal="right" vertical="center" wrapText="1"/>
    </xf>
    <xf numFmtId="0" fontId="29" fillId="2" borderId="229" xfId="0" applyFont="1" applyFill="1" applyBorder="1" applyAlignment="1">
      <alignment horizontal="center" vertical="center" wrapText="1"/>
    </xf>
    <xf numFmtId="0" fontId="0" fillId="0" borderId="243" xfId="0" applyFont="1" applyBorder="1"/>
    <xf numFmtId="165" fontId="29" fillId="2" borderId="232" xfId="24" applyFont="1" applyFill="1" applyBorder="1" applyAlignment="1">
      <alignment horizontal="center" vertical="center"/>
    </xf>
    <xf numFmtId="165" fontId="29" fillId="0" borderId="0" xfId="24" applyFont="1" applyFill="1" applyBorder="1" applyAlignment="1">
      <alignment horizontal="center" vertical="center"/>
    </xf>
    <xf numFmtId="0" fontId="29" fillId="0" borderId="243" xfId="0" applyFont="1" applyFill="1" applyBorder="1" applyAlignment="1">
      <alignment horizontal="center" vertical="center" wrapText="1"/>
    </xf>
    <xf numFmtId="0" fontId="29" fillId="0" borderId="232" xfId="0" applyFont="1" applyFill="1" applyBorder="1" applyAlignment="1">
      <alignment horizontal="center" vertical="center" wrapText="1"/>
    </xf>
    <xf numFmtId="0" fontId="0" fillId="0" borderId="246" xfId="0" applyFont="1" applyBorder="1"/>
    <xf numFmtId="0" fontId="0" fillId="0" borderId="247" xfId="0" applyFont="1" applyBorder="1"/>
    <xf numFmtId="3" fontId="29" fillId="0" borderId="248" xfId="0" applyNumberFormat="1" applyFont="1" applyFill="1" applyBorder="1" applyAlignment="1">
      <alignment horizontal="center" vertical="center" wrapText="1"/>
    </xf>
    <xf numFmtId="3" fontId="29" fillId="0" borderId="249" xfId="0" applyNumberFormat="1" applyFont="1" applyFill="1" applyBorder="1" applyAlignment="1">
      <alignment horizontal="center" vertical="center" wrapText="1"/>
    </xf>
    <xf numFmtId="3" fontId="29" fillId="0" borderId="250" xfId="0" applyNumberFormat="1" applyFont="1" applyFill="1" applyBorder="1" applyAlignment="1">
      <alignment horizontal="center" vertical="center" wrapText="1"/>
    </xf>
    <xf numFmtId="3" fontId="27" fillId="9" borderId="177" xfId="0" applyNumberFormat="1" applyFont="1" applyFill="1" applyBorder="1" applyAlignment="1">
      <alignment horizontal="center" vertical="center" textRotation="90" wrapText="1"/>
    </xf>
    <xf numFmtId="3" fontId="27" fillId="9" borderId="78" xfId="0" applyNumberFormat="1" applyFont="1" applyFill="1" applyBorder="1" applyAlignment="1">
      <alignment horizontal="center" vertical="center" textRotation="90" wrapText="1"/>
    </xf>
    <xf numFmtId="3" fontId="27" fillId="9" borderId="78" xfId="0" applyNumberFormat="1" applyFont="1" applyFill="1" applyBorder="1" applyAlignment="1">
      <alignment horizontal="center" vertical="center" wrapText="1"/>
    </xf>
    <xf numFmtId="3" fontId="27" fillId="9" borderId="166" xfId="0" applyNumberFormat="1" applyFont="1" applyFill="1" applyBorder="1" applyAlignment="1">
      <alignment horizontal="center" vertical="center" wrapText="1"/>
    </xf>
    <xf numFmtId="3" fontId="27" fillId="9" borderId="224" xfId="0" applyNumberFormat="1" applyFont="1" applyFill="1" applyBorder="1" applyAlignment="1">
      <alignment horizontal="center" vertical="center" wrapText="1"/>
    </xf>
    <xf numFmtId="165" fontId="29" fillId="0" borderId="52" xfId="49" applyFont="1" applyFill="1" applyBorder="1" applyAlignment="1">
      <alignment horizontal="center" vertical="center" wrapText="1"/>
    </xf>
    <xf numFmtId="3" fontId="27" fillId="0" borderId="52" xfId="0" applyNumberFormat="1" applyFont="1" applyFill="1" applyBorder="1" applyAlignment="1">
      <alignment horizontal="center" vertical="center" wrapText="1"/>
    </xf>
    <xf numFmtId="3" fontId="27" fillId="19" borderId="53" xfId="0" applyNumberFormat="1" applyFont="1" applyFill="1" applyBorder="1" applyAlignment="1">
      <alignment horizontal="center" vertical="center" wrapText="1"/>
    </xf>
    <xf numFmtId="3" fontId="27" fillId="19" borderId="52" xfId="0" applyNumberFormat="1" applyFont="1" applyFill="1" applyBorder="1" applyAlignment="1">
      <alignment horizontal="center" vertical="center" wrapText="1"/>
    </xf>
    <xf numFmtId="4" fontId="25" fillId="19" borderId="52" xfId="0" applyNumberFormat="1" applyFont="1" applyFill="1" applyBorder="1" applyAlignment="1">
      <alignment horizontal="center" vertical="center" wrapText="1"/>
    </xf>
    <xf numFmtId="3" fontId="27" fillId="19" borderId="52" xfId="0" applyNumberFormat="1" applyFont="1" applyFill="1" applyBorder="1" applyAlignment="1">
      <alignment horizontal="right" vertical="center" wrapText="1"/>
    </xf>
    <xf numFmtId="4" fontId="27" fillId="19" borderId="52" xfId="0" applyNumberFormat="1" applyFont="1" applyFill="1" applyBorder="1" applyAlignment="1">
      <alignment horizontal="right" vertical="center" wrapText="1"/>
    </xf>
    <xf numFmtId="3" fontId="27" fillId="19" borderId="52" xfId="0" applyNumberFormat="1" applyFont="1" applyFill="1" applyBorder="1" applyAlignment="1">
      <alignment vertical="center" wrapText="1"/>
    </xf>
    <xf numFmtId="0" fontId="26" fillId="0" borderId="51" xfId="0" applyFont="1" applyFill="1" applyBorder="1" applyAlignment="1">
      <alignment horizontal="justify" vertical="justify" wrapText="1"/>
    </xf>
    <xf numFmtId="4" fontId="29" fillId="0" borderId="0" xfId="0" applyNumberFormat="1" applyFont="1" applyFill="1" applyBorder="1" applyAlignment="1">
      <alignment horizontal="right" vertical="center" wrapText="1"/>
    </xf>
    <xf numFmtId="3" fontId="29" fillId="0" borderId="0" xfId="0" applyNumberFormat="1" applyFont="1" applyFill="1" applyBorder="1" applyAlignment="1">
      <alignment vertical="center" wrapText="1"/>
    </xf>
    <xf numFmtId="4" fontId="26" fillId="0" borderId="0" xfId="0" applyNumberFormat="1" applyFont="1" applyFill="1" applyBorder="1" applyAlignment="1">
      <alignment vertical="center"/>
    </xf>
    <xf numFmtId="0" fontId="26" fillId="0" borderId="0" xfId="0" applyFont="1" applyBorder="1" applyAlignment="1">
      <alignment horizontal="justify" vertical="top" wrapText="1"/>
    </xf>
    <xf numFmtId="3" fontId="68" fillId="19" borderId="0" xfId="0" applyNumberFormat="1" applyFont="1" applyFill="1" applyBorder="1" applyAlignment="1">
      <alignment horizontal="center" vertical="center" wrapText="1"/>
    </xf>
    <xf numFmtId="3" fontId="29" fillId="19" borderId="0" xfId="0" applyNumberFormat="1" applyFont="1" applyFill="1" applyBorder="1" applyAlignment="1">
      <alignment horizontal="center" vertical="center" wrapText="1"/>
    </xf>
    <xf numFmtId="3" fontId="29" fillId="19" borderId="0" xfId="0" applyNumberFormat="1" applyFont="1" applyFill="1" applyBorder="1" applyAlignment="1">
      <alignment horizontal="right" vertical="center" wrapText="1"/>
    </xf>
    <xf numFmtId="4" fontId="29" fillId="19" borderId="0" xfId="3" applyNumberFormat="1" applyFont="1" applyFill="1" applyBorder="1" applyAlignment="1">
      <alignment horizontal="center" vertical="center" wrapText="1"/>
    </xf>
    <xf numFmtId="3" fontId="29" fillId="19" borderId="0" xfId="3" applyNumberFormat="1" applyFont="1" applyFill="1" applyBorder="1" applyAlignment="1">
      <alignment horizontal="center" vertical="center" wrapText="1"/>
    </xf>
    <xf numFmtId="0" fontId="29" fillId="19" borderId="0" xfId="3" applyFont="1" applyFill="1" applyBorder="1" applyAlignment="1">
      <alignment horizontal="left" vertical="center" wrapText="1"/>
    </xf>
    <xf numFmtId="4" fontId="27" fillId="19" borderId="0" xfId="3" applyNumberFormat="1" applyFont="1" applyFill="1" applyBorder="1" applyAlignment="1">
      <alignment horizontal="center" vertical="center" wrapText="1"/>
    </xf>
    <xf numFmtId="0" fontId="29" fillId="19" borderId="0" xfId="3" applyFont="1" applyFill="1" applyBorder="1" applyAlignment="1">
      <alignment horizontal="center" vertical="top" wrapText="1"/>
    </xf>
    <xf numFmtId="4" fontId="29" fillId="2" borderId="1" xfId="3" applyNumberFormat="1" applyFont="1" applyFill="1" applyBorder="1" applyAlignment="1">
      <alignment horizontal="center" vertical="center" wrapText="1"/>
    </xf>
    <xf numFmtId="0" fontId="26" fillId="0" borderId="51" xfId="0" applyFont="1" applyFill="1" applyBorder="1" applyAlignment="1">
      <alignment vertical="center" wrapText="1"/>
    </xf>
    <xf numFmtId="3" fontId="27" fillId="19" borderId="0" xfId="0" applyNumberFormat="1" applyFont="1" applyFill="1" applyBorder="1" applyAlignment="1">
      <alignment horizontal="center" vertical="center" wrapText="1"/>
    </xf>
    <xf numFmtId="3" fontId="68" fillId="0" borderId="53" xfId="0" applyNumberFormat="1" applyFont="1" applyFill="1" applyBorder="1" applyAlignment="1">
      <alignment horizontal="center" vertical="center" wrapText="1"/>
    </xf>
    <xf numFmtId="3" fontId="68" fillId="0" borderId="52" xfId="0" applyNumberFormat="1" applyFont="1" applyFill="1" applyBorder="1" applyAlignment="1">
      <alignment horizontal="center" vertical="center" wrapText="1"/>
    </xf>
    <xf numFmtId="4" fontId="27" fillId="2" borderId="1" xfId="3" applyNumberFormat="1" applyFont="1" applyFill="1" applyBorder="1" applyAlignment="1">
      <alignment horizontal="center" vertical="center" wrapText="1"/>
    </xf>
    <xf numFmtId="0" fontId="26" fillId="0" borderId="229" xfId="0" applyFont="1" applyBorder="1" applyAlignment="1">
      <alignment vertical="center"/>
    </xf>
    <xf numFmtId="3" fontId="29" fillId="0" borderId="234" xfId="0" applyNumberFormat="1" applyFont="1" applyFill="1" applyBorder="1" applyAlignment="1">
      <alignment horizontal="right" vertical="center" wrapText="1"/>
    </xf>
    <xf numFmtId="0" fontId="26" fillId="0" borderId="227" xfId="0" applyFont="1" applyBorder="1" applyAlignment="1">
      <alignment horizontal="center" vertical="center"/>
    </xf>
    <xf numFmtId="0" fontId="26" fillId="0" borderId="227" xfId="0" applyFont="1" applyBorder="1" applyAlignment="1">
      <alignment vertical="center"/>
    </xf>
    <xf numFmtId="3" fontId="26" fillId="0" borderId="229" xfId="0" applyNumberFormat="1" applyFont="1" applyBorder="1" applyAlignment="1">
      <alignment vertical="center"/>
    </xf>
    <xf numFmtId="4" fontId="26" fillId="0" borderId="229" xfId="0" applyNumberFormat="1" applyFont="1" applyBorder="1" applyAlignment="1">
      <alignment vertical="center"/>
    </xf>
    <xf numFmtId="3" fontId="27" fillId="0" borderId="53" xfId="0" applyNumberFormat="1" applyFont="1" applyFill="1" applyBorder="1" applyAlignment="1">
      <alignment horizontal="center" vertical="center" textRotation="90" wrapText="1"/>
    </xf>
    <xf numFmtId="3" fontId="27" fillId="0" borderId="52" xfId="0" applyNumberFormat="1" applyFont="1" applyFill="1" applyBorder="1" applyAlignment="1">
      <alignment horizontal="center" vertical="center" textRotation="90" wrapText="1"/>
    </xf>
    <xf numFmtId="0" fontId="27" fillId="2" borderId="52" xfId="0" applyFont="1" applyFill="1" applyBorder="1" applyAlignment="1">
      <alignment horizontal="center" vertical="center" wrapText="1"/>
    </xf>
    <xf numFmtId="3" fontId="27" fillId="2" borderId="52" xfId="0" applyNumberFormat="1" applyFont="1" applyFill="1" applyBorder="1" applyAlignment="1">
      <alignment horizontal="center" vertical="center" wrapText="1"/>
    </xf>
    <xf numFmtId="3" fontId="27" fillId="10" borderId="52" xfId="0" applyNumberFormat="1" applyFont="1" applyFill="1" applyBorder="1" applyAlignment="1">
      <alignment horizontal="center" vertical="center" wrapText="1"/>
    </xf>
    <xf numFmtId="4" fontId="29" fillId="0" borderId="58" xfId="0" applyNumberFormat="1" applyFont="1" applyFill="1" applyBorder="1" applyAlignment="1">
      <alignment horizontal="center" vertical="center" wrapText="1"/>
    </xf>
    <xf numFmtId="3" fontId="27" fillId="0" borderId="58" xfId="0" applyNumberFormat="1" applyFont="1" applyFill="1" applyBorder="1" applyAlignment="1">
      <alignment horizontal="center" vertical="center" wrapText="1"/>
    </xf>
    <xf numFmtId="3" fontId="29" fillId="0" borderId="58" xfId="0" applyNumberFormat="1" applyFont="1" applyFill="1" applyBorder="1" applyAlignment="1">
      <alignment vertical="center" wrapText="1"/>
    </xf>
    <xf numFmtId="0" fontId="26" fillId="0" borderId="254" xfId="0" applyFont="1" applyBorder="1" applyAlignment="1">
      <alignment horizontal="justify" vertical="top" wrapText="1"/>
    </xf>
    <xf numFmtId="3" fontId="27" fillId="9" borderId="1" xfId="0" applyNumberFormat="1" applyFont="1" applyFill="1" applyBorder="1" applyAlignment="1">
      <alignment horizontal="center" vertical="center" wrapText="1"/>
    </xf>
    <xf numFmtId="3" fontId="29" fillId="19" borderId="1" xfId="0" applyNumberFormat="1" applyFont="1" applyFill="1" applyBorder="1" applyAlignment="1">
      <alignment horizontal="center" vertical="center" wrapText="1"/>
    </xf>
    <xf numFmtId="4" fontId="26" fillId="19" borderId="1" xfId="0" applyNumberFormat="1" applyFont="1" applyFill="1" applyBorder="1" applyAlignment="1">
      <alignment horizontal="center" vertical="center" wrapText="1"/>
    </xf>
    <xf numFmtId="0" fontId="26" fillId="19" borderId="1" xfId="0" applyFont="1" applyFill="1" applyBorder="1" applyAlignment="1">
      <alignment horizontal="center" vertical="center"/>
    </xf>
    <xf numFmtId="4" fontId="26" fillId="19" borderId="1" xfId="0" applyNumberFormat="1" applyFont="1" applyFill="1" applyBorder="1" applyAlignment="1">
      <alignment vertical="center"/>
    </xf>
    <xf numFmtId="3" fontId="26" fillId="0" borderId="1" xfId="0" applyNumberFormat="1" applyFont="1" applyBorder="1" applyAlignment="1">
      <alignment horizontal="center" vertical="center"/>
    </xf>
    <xf numFmtId="165" fontId="26" fillId="0" borderId="1" xfId="49" applyFont="1" applyBorder="1" applyAlignment="1">
      <alignment vertical="center"/>
    </xf>
    <xf numFmtId="0" fontId="26" fillId="0" borderId="1" xfId="0" applyFont="1" applyBorder="1" applyAlignment="1">
      <alignment horizontal="center" vertical="center"/>
    </xf>
    <xf numFmtId="0" fontId="26" fillId="0" borderId="1" xfId="0" applyFont="1" applyBorder="1" applyAlignment="1">
      <alignment vertical="center"/>
    </xf>
    <xf numFmtId="0" fontId="26" fillId="0" borderId="1" xfId="0" applyFont="1" applyFill="1" applyBorder="1" applyAlignment="1">
      <alignment horizontal="left" vertical="center" wrapText="1"/>
    </xf>
    <xf numFmtId="3" fontId="27" fillId="0" borderId="1" xfId="0" applyNumberFormat="1" applyFont="1" applyFill="1" applyBorder="1" applyAlignment="1">
      <alignment horizontal="center" vertical="center" wrapText="1"/>
    </xf>
    <xf numFmtId="165" fontId="29" fillId="0" borderId="1" xfId="49" applyFont="1" applyFill="1" applyBorder="1" applyAlignment="1">
      <alignment horizontal="right" vertical="center" wrapText="1"/>
    </xf>
    <xf numFmtId="0" fontId="26" fillId="0" borderId="1" xfId="0" applyFont="1" applyFill="1" applyBorder="1" applyAlignment="1">
      <alignment vertical="center"/>
    </xf>
    <xf numFmtId="3" fontId="29" fillId="0" borderId="224" xfId="0" applyNumberFormat="1" applyFont="1" applyFill="1" applyBorder="1" applyAlignment="1">
      <alignment horizontal="center" vertical="center" wrapText="1"/>
    </xf>
    <xf numFmtId="3" fontId="29" fillId="0" borderId="166" xfId="0" applyNumberFormat="1" applyFont="1" applyFill="1" applyBorder="1" applyAlignment="1">
      <alignment horizontal="center" vertical="center" wrapText="1"/>
    </xf>
    <xf numFmtId="3" fontId="29" fillId="0" borderId="5" xfId="0" applyNumberFormat="1" applyFont="1" applyFill="1" applyBorder="1" applyAlignment="1">
      <alignment horizontal="center" vertical="center" wrapText="1"/>
    </xf>
    <xf numFmtId="3" fontId="27" fillId="0" borderId="5" xfId="0" applyNumberFormat="1" applyFont="1" applyFill="1" applyBorder="1" applyAlignment="1">
      <alignment horizontal="center" vertical="center" wrapText="1"/>
    </xf>
    <xf numFmtId="165" fontId="29" fillId="0" borderId="5" xfId="49" applyFont="1" applyFill="1" applyBorder="1" applyAlignment="1">
      <alignment horizontal="right" vertical="center" wrapText="1"/>
    </xf>
    <xf numFmtId="0" fontId="29" fillId="2" borderId="5" xfId="0" applyFont="1" applyFill="1" applyBorder="1" applyAlignment="1">
      <alignment horizontal="left" vertical="center" wrapText="1"/>
    </xf>
    <xf numFmtId="0" fontId="29" fillId="2" borderId="1" xfId="0" applyFont="1" applyFill="1" applyBorder="1" applyAlignment="1">
      <alignment horizontal="left" vertical="center" wrapText="1"/>
    </xf>
    <xf numFmtId="3" fontId="29" fillId="0" borderId="249" xfId="0" applyNumberFormat="1" applyFont="1" applyBorder="1" applyAlignment="1">
      <alignment horizontal="center" vertical="center" wrapText="1"/>
    </xf>
    <xf numFmtId="3" fontId="29" fillId="0" borderId="72"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65" fontId="29" fillId="2" borderId="1" xfId="49" applyFont="1" applyFill="1" applyBorder="1" applyAlignment="1">
      <alignment horizontal="right" vertical="center" wrapText="1"/>
    </xf>
    <xf numFmtId="4" fontId="26" fillId="0" borderId="1" xfId="0"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0" fontId="26" fillId="0" borderId="180" xfId="0" applyFont="1" applyFill="1" applyBorder="1" applyAlignment="1">
      <alignment vertical="center" wrapText="1"/>
    </xf>
    <xf numFmtId="0" fontId="26" fillId="0" borderId="165" xfId="0" applyFont="1" applyFill="1" applyBorder="1" applyAlignment="1">
      <alignment vertical="center" wrapText="1"/>
    </xf>
    <xf numFmtId="4" fontId="26" fillId="2" borderId="1" xfId="0" applyNumberFormat="1" applyFont="1" applyFill="1" applyBorder="1" applyAlignment="1">
      <alignment horizontal="center" vertical="center" wrapText="1"/>
    </xf>
    <xf numFmtId="3" fontId="27" fillId="0" borderId="55" xfId="0" applyNumberFormat="1" applyFont="1" applyFill="1" applyBorder="1" applyAlignment="1">
      <alignment horizontal="center" vertical="center" wrapText="1"/>
    </xf>
    <xf numFmtId="3" fontId="27" fillId="2" borderId="55" xfId="0" applyNumberFormat="1" applyFont="1" applyFill="1" applyBorder="1" applyAlignment="1">
      <alignment horizontal="center" vertical="center" wrapText="1"/>
    </xf>
    <xf numFmtId="0" fontId="25" fillId="0" borderId="0" xfId="0" applyFont="1" applyAlignment="1">
      <alignment horizontal="center" vertical="center"/>
    </xf>
    <xf numFmtId="0" fontId="25" fillId="0" borderId="0" xfId="0" applyFont="1" applyAlignment="1"/>
    <xf numFmtId="4" fontId="1" fillId="0" borderId="0" xfId="0" applyNumberFormat="1" applyFont="1"/>
    <xf numFmtId="0" fontId="0" fillId="0" borderId="161" xfId="0" applyBorder="1"/>
    <xf numFmtId="0" fontId="0" fillId="0" borderId="3" xfId="0" applyBorder="1"/>
    <xf numFmtId="4" fontId="1" fillId="0" borderId="160" xfId="0" applyNumberFormat="1" applyFont="1" applyBorder="1"/>
    <xf numFmtId="0" fontId="5" fillId="0" borderId="16" xfId="0" applyFont="1" applyBorder="1"/>
    <xf numFmtId="0" fontId="5" fillId="0" borderId="15" xfId="0" applyFont="1" applyBorder="1"/>
    <xf numFmtId="4" fontId="5" fillId="0" borderId="15" xfId="0" applyNumberFormat="1" applyFont="1" applyBorder="1"/>
    <xf numFmtId="0" fontId="5" fillId="0" borderId="25" xfId="0" applyFont="1" applyBorder="1"/>
    <xf numFmtId="0" fontId="5" fillId="0" borderId="5" xfId="0" applyFont="1" applyBorder="1"/>
    <xf numFmtId="0" fontId="5" fillId="0" borderId="20" xfId="0" applyFont="1" applyBorder="1" applyAlignment="1">
      <alignment horizontal="center"/>
    </xf>
    <xf numFmtId="4" fontId="5" fillId="0" borderId="5" xfId="0" applyNumberFormat="1" applyFont="1" applyBorder="1"/>
    <xf numFmtId="0" fontId="5" fillId="0" borderId="19" xfId="0" applyFont="1" applyBorder="1"/>
    <xf numFmtId="0" fontId="5" fillId="0" borderId="1" xfId="0" applyFont="1" applyBorder="1"/>
    <xf numFmtId="0" fontId="5" fillId="0" borderId="13" xfId="0" applyFont="1" applyBorder="1"/>
    <xf numFmtId="0" fontId="5" fillId="0" borderId="12" xfId="0" applyFont="1" applyBorder="1"/>
    <xf numFmtId="0" fontId="5" fillId="0" borderId="44" xfId="0" applyFont="1" applyBorder="1" applyAlignment="1">
      <alignment vertical="center"/>
    </xf>
    <xf numFmtId="0" fontId="5" fillId="0" borderId="20" xfId="0" applyFont="1" applyBorder="1" applyAlignment="1">
      <alignment vertical="center"/>
    </xf>
    <xf numFmtId="0" fontId="76" fillId="0" borderId="20" xfId="0" applyFont="1" applyBorder="1" applyAlignment="1">
      <alignment vertical="center"/>
    </xf>
    <xf numFmtId="3" fontId="5" fillId="0" borderId="20" xfId="0" applyNumberFormat="1" applyFont="1" applyBorder="1" applyAlignment="1">
      <alignment horizontal="center" vertical="center" wrapText="1"/>
    </xf>
    <xf numFmtId="3" fontId="5" fillId="0" borderId="20" xfId="0" applyNumberFormat="1" applyFont="1" applyFill="1" applyBorder="1" applyAlignment="1">
      <alignment horizontal="right" vertical="center" wrapText="1"/>
    </xf>
    <xf numFmtId="4" fontId="41" fillId="0" borderId="20" xfId="0" applyNumberFormat="1" applyFont="1" applyFill="1" applyBorder="1" applyAlignment="1">
      <alignment horizontal="right" vertical="center" wrapText="1"/>
    </xf>
    <xf numFmtId="4" fontId="5" fillId="0" borderId="20" xfId="0" applyNumberFormat="1" applyFont="1" applyFill="1" applyBorder="1" applyAlignment="1">
      <alignment horizontal="right" vertical="center" wrapText="1"/>
    </xf>
    <xf numFmtId="0" fontId="5" fillId="0" borderId="20" xfId="0" applyFont="1" applyBorder="1"/>
    <xf numFmtId="3" fontId="5" fillId="0" borderId="20" xfId="0" applyNumberFormat="1" applyFont="1" applyFill="1" applyBorder="1" applyAlignment="1">
      <alignment vertical="center" wrapText="1"/>
    </xf>
    <xf numFmtId="4" fontId="5" fillId="0" borderId="20" xfId="0" applyNumberFormat="1" applyFont="1" applyFill="1" applyBorder="1" applyAlignment="1">
      <alignment horizontal="center" vertical="center" wrapText="1"/>
    </xf>
    <xf numFmtId="0" fontId="6" fillId="0" borderId="24" xfId="0" applyFont="1" applyBorder="1" applyAlignment="1">
      <alignment horizontal="center" vertical="center" wrapText="1"/>
    </xf>
    <xf numFmtId="0" fontId="5" fillId="0" borderId="16" xfId="0" applyFont="1" applyBorder="1" applyAlignment="1">
      <alignment vertical="center"/>
    </xf>
    <xf numFmtId="0" fontId="5" fillId="0" borderId="15" xfId="0" applyFont="1" applyBorder="1" applyAlignment="1">
      <alignment vertical="center"/>
    </xf>
    <xf numFmtId="0" fontId="76" fillId="0" borderId="15" xfId="0" applyFont="1" applyBorder="1" applyAlignment="1">
      <alignment vertical="center"/>
    </xf>
    <xf numFmtId="3" fontId="5" fillId="0" borderId="15" xfId="0" applyNumberFormat="1" applyFont="1" applyFill="1" applyBorder="1" applyAlignment="1">
      <alignment horizontal="right" vertical="center" wrapText="1"/>
    </xf>
    <xf numFmtId="4" fontId="5" fillId="0" borderId="12" xfId="0" applyNumberFormat="1" applyFont="1" applyFill="1" applyBorder="1" applyAlignment="1">
      <alignment horizontal="right" vertical="center" wrapText="1"/>
    </xf>
    <xf numFmtId="4" fontId="5" fillId="0" borderId="15" xfId="0" applyNumberFormat="1" applyFont="1" applyFill="1" applyBorder="1" applyAlignment="1">
      <alignment horizontal="right" vertical="center" wrapText="1"/>
    </xf>
    <xf numFmtId="3" fontId="5" fillId="0" borderId="15" xfId="0" applyNumberFormat="1" applyFont="1" applyFill="1" applyBorder="1" applyAlignment="1">
      <alignment vertical="center" wrapText="1"/>
    </xf>
    <xf numFmtId="0" fontId="5" fillId="0" borderId="19" xfId="0" applyFont="1" applyBorder="1" applyAlignment="1">
      <alignment vertical="center"/>
    </xf>
    <xf numFmtId="0" fontId="5" fillId="0" borderId="1" xfId="0" applyFont="1" applyBorder="1" applyAlignment="1">
      <alignment vertical="center"/>
    </xf>
    <xf numFmtId="0" fontId="76" fillId="0" borderId="1" xfId="0" applyFont="1" applyBorder="1" applyAlignment="1">
      <alignment vertical="center"/>
    </xf>
    <xf numFmtId="3" fontId="5" fillId="0" borderId="1" xfId="0" applyNumberFormat="1" applyFont="1" applyFill="1" applyBorder="1" applyAlignment="1">
      <alignment horizontal="right" vertical="center" wrapText="1"/>
    </xf>
    <xf numFmtId="3" fontId="5" fillId="0" borderId="1" xfId="0" applyNumberFormat="1" applyFont="1" applyFill="1" applyBorder="1" applyAlignment="1">
      <alignment vertical="center" wrapText="1"/>
    </xf>
    <xf numFmtId="0" fontId="5" fillId="0" borderId="40" xfId="0" applyFont="1" applyBorder="1" applyAlignment="1">
      <alignment vertical="center"/>
    </xf>
    <xf numFmtId="0" fontId="5" fillId="0" borderId="2" xfId="0" applyFont="1" applyBorder="1" applyAlignment="1">
      <alignment vertical="center"/>
    </xf>
    <xf numFmtId="0" fontId="76" fillId="0" borderId="2" xfId="0" applyFont="1" applyBorder="1" applyAlignment="1">
      <alignment vertical="center"/>
    </xf>
    <xf numFmtId="3" fontId="5" fillId="0" borderId="2" xfId="0" applyNumberFormat="1" applyFont="1" applyFill="1" applyBorder="1" applyAlignment="1">
      <alignment horizontal="right" vertical="center" wrapText="1"/>
    </xf>
    <xf numFmtId="0" fontId="5" fillId="0" borderId="2" xfId="0" applyFont="1" applyBorder="1"/>
    <xf numFmtId="3" fontId="5" fillId="0" borderId="2" xfId="0" applyNumberFormat="1" applyFont="1" applyFill="1" applyBorder="1" applyAlignment="1">
      <alignment vertical="center" wrapText="1"/>
    </xf>
    <xf numFmtId="0" fontId="5" fillId="0" borderId="13" xfId="0" applyFont="1" applyBorder="1" applyAlignment="1">
      <alignment vertical="center"/>
    </xf>
    <xf numFmtId="0" fontId="5" fillId="0" borderId="12" xfId="0" applyFont="1" applyBorder="1" applyAlignment="1">
      <alignment vertical="center"/>
    </xf>
    <xf numFmtId="0" fontId="76" fillId="0" borderId="12" xfId="0" applyFont="1" applyBorder="1" applyAlignment="1">
      <alignment vertical="center"/>
    </xf>
    <xf numFmtId="3" fontId="5" fillId="0" borderId="12" xfId="0" applyNumberFormat="1" applyFont="1" applyFill="1" applyBorder="1" applyAlignment="1">
      <alignment horizontal="right" vertical="center" wrapText="1"/>
    </xf>
    <xf numFmtId="3" fontId="5" fillId="0" borderId="12" xfId="0" applyNumberFormat="1" applyFont="1" applyFill="1" applyBorder="1" applyAlignment="1">
      <alignment vertical="center" wrapText="1"/>
    </xf>
    <xf numFmtId="0" fontId="6" fillId="2" borderId="24" xfId="0" applyFont="1" applyFill="1" applyBorder="1" applyAlignment="1">
      <alignment vertical="center" wrapText="1"/>
    </xf>
    <xf numFmtId="4" fontId="5" fillId="0" borderId="1" xfId="0" applyNumberFormat="1" applyFont="1" applyFill="1" applyBorder="1" applyAlignment="1">
      <alignment horizontal="right" vertical="center" wrapText="1"/>
    </xf>
    <xf numFmtId="3" fontId="5" fillId="0" borderId="19"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3" xfId="0" applyNumberFormat="1" applyFont="1" applyFill="1" applyBorder="1" applyAlignment="1">
      <alignment horizontal="center" vertical="center" wrapText="1"/>
    </xf>
    <xf numFmtId="3" fontId="5" fillId="0" borderId="12" xfId="0" applyNumberFormat="1" applyFont="1" applyFill="1" applyBorder="1" applyAlignment="1">
      <alignment horizontal="center" vertical="center" wrapText="1"/>
    </xf>
    <xf numFmtId="3" fontId="5" fillId="0" borderId="0" xfId="0" applyNumberFormat="1" applyFont="1" applyBorder="1" applyAlignment="1">
      <alignment horizontal="center" vertical="center" wrapText="1"/>
    </xf>
    <xf numFmtId="3" fontId="5" fillId="0" borderId="0" xfId="0" applyNumberFormat="1" applyFont="1" applyFill="1" applyBorder="1" applyAlignment="1">
      <alignment horizontal="right" vertical="center" wrapText="1"/>
    </xf>
    <xf numFmtId="4" fontId="41" fillId="0" borderId="0" xfId="0" applyNumberFormat="1" applyFont="1" applyFill="1" applyBorder="1" applyAlignment="1">
      <alignment horizontal="right" vertical="center" wrapText="1"/>
    </xf>
    <xf numFmtId="4" fontId="5" fillId="0" borderId="0" xfId="0" applyNumberFormat="1" applyFont="1" applyFill="1" applyBorder="1" applyAlignment="1">
      <alignment horizontal="right" vertical="center" wrapText="1"/>
    </xf>
    <xf numFmtId="3" fontId="5" fillId="0" borderId="0" xfId="0" applyNumberFormat="1" applyFont="1" applyFill="1" applyBorder="1" applyAlignment="1">
      <alignment horizontal="center" vertical="center" wrapText="1"/>
    </xf>
    <xf numFmtId="3" fontId="5" fillId="0" borderId="0" xfId="0" applyNumberFormat="1" applyFont="1" applyFill="1" applyBorder="1" applyAlignment="1">
      <alignment vertical="center" wrapText="1"/>
    </xf>
    <xf numFmtId="4" fontId="5" fillId="0" borderId="21" xfId="0"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4" fontId="5" fillId="0" borderId="256" xfId="0" applyNumberFormat="1" applyFont="1" applyFill="1" applyBorder="1" applyAlignment="1">
      <alignment horizontal="right" vertical="center" wrapText="1"/>
    </xf>
    <xf numFmtId="4" fontId="5" fillId="0" borderId="206" xfId="0" applyNumberFormat="1" applyFont="1" applyFill="1" applyBorder="1" applyAlignment="1">
      <alignment horizontal="right" vertical="center" wrapText="1"/>
    </xf>
    <xf numFmtId="3" fontId="5" fillId="0" borderId="212" xfId="0" applyNumberFormat="1" applyFont="1" applyFill="1" applyBorder="1" applyAlignment="1">
      <alignment horizontal="center" vertical="center" wrapText="1"/>
    </xf>
    <xf numFmtId="4" fontId="5" fillId="0" borderId="49" xfId="0" applyNumberFormat="1" applyFont="1" applyFill="1" applyBorder="1" applyAlignment="1">
      <alignment horizontal="right" vertical="center" wrapText="1"/>
    </xf>
    <xf numFmtId="4" fontId="5" fillId="0" borderId="58" xfId="0" applyNumberFormat="1" applyFont="1" applyFill="1" applyBorder="1" applyAlignment="1">
      <alignment horizontal="right" vertical="center" wrapText="1"/>
    </xf>
    <xf numFmtId="3" fontId="5" fillId="0" borderId="181" xfId="0" applyNumberFormat="1" applyFont="1" applyFill="1" applyBorder="1" applyAlignment="1">
      <alignment horizontal="center" vertical="center" wrapText="1"/>
    </xf>
    <xf numFmtId="0" fontId="5" fillId="0" borderId="1" xfId="0" applyFont="1" applyBorder="1" applyAlignment="1">
      <alignment horizontal="justify" vertical="top" wrapText="1"/>
    </xf>
    <xf numFmtId="3" fontId="5" fillId="0" borderId="91" xfId="0" applyNumberFormat="1" applyFont="1" applyFill="1" applyBorder="1" applyAlignment="1">
      <alignment horizontal="center" vertical="center" wrapText="1"/>
    </xf>
    <xf numFmtId="3" fontId="5" fillId="0" borderId="49" xfId="0" applyNumberFormat="1" applyFont="1" applyFill="1" applyBorder="1" applyAlignment="1">
      <alignment horizontal="center" vertical="center" wrapText="1"/>
    </xf>
    <xf numFmtId="3" fontId="5" fillId="0" borderId="90" xfId="0" applyNumberFormat="1" applyFont="1" applyFill="1" applyBorder="1" applyAlignment="1">
      <alignment horizontal="center" vertical="center" wrapText="1"/>
    </xf>
    <xf numFmtId="0" fontId="5" fillId="0" borderId="257" xfId="0" applyFont="1" applyBorder="1" applyAlignment="1">
      <alignment vertical="center"/>
    </xf>
    <xf numFmtId="0" fontId="5" fillId="0" borderId="187" xfId="0" applyFont="1" applyBorder="1" applyAlignment="1">
      <alignment vertical="center"/>
    </xf>
    <xf numFmtId="0" fontId="76" fillId="0" borderId="187" xfId="0" applyFont="1" applyBorder="1" applyAlignment="1">
      <alignment vertical="center"/>
    </xf>
    <xf numFmtId="3" fontId="5" fillId="0" borderId="187" xfId="0" applyNumberFormat="1" applyFont="1" applyBorder="1" applyAlignment="1">
      <alignment horizontal="center" vertical="center" wrapText="1"/>
    </xf>
    <xf numFmtId="0" fontId="5" fillId="0" borderId="179" xfId="0" applyFont="1" applyBorder="1"/>
    <xf numFmtId="0" fontId="5" fillId="0" borderId="37" xfId="0" applyFont="1" applyBorder="1" applyAlignment="1">
      <alignment vertical="center"/>
    </xf>
    <xf numFmtId="0" fontId="5" fillId="0" borderId="0" xfId="0" applyFont="1" applyBorder="1" applyAlignment="1">
      <alignment vertical="center"/>
    </xf>
    <xf numFmtId="0" fontId="76" fillId="0" borderId="0" xfId="0" applyFont="1" applyBorder="1" applyAlignment="1">
      <alignment vertical="center"/>
    </xf>
    <xf numFmtId="4" fontId="5" fillId="0" borderId="259" xfId="0" applyNumberFormat="1" applyFont="1" applyFill="1" applyBorder="1" applyAlignment="1">
      <alignment horizontal="right" vertical="center" wrapText="1"/>
    </xf>
    <xf numFmtId="4" fontId="5" fillId="0" borderId="32" xfId="0" applyNumberFormat="1" applyFont="1" applyFill="1" applyBorder="1" applyAlignment="1">
      <alignment horizontal="right" vertical="center" wrapText="1"/>
    </xf>
    <xf numFmtId="4" fontId="5" fillId="0" borderId="45" xfId="0" applyNumberFormat="1" applyFont="1" applyFill="1" applyBorder="1" applyAlignment="1">
      <alignment horizontal="right" vertical="center" wrapText="1"/>
    </xf>
    <xf numFmtId="4" fontId="5" fillId="0" borderId="27" xfId="0" applyNumberFormat="1" applyFont="1" applyFill="1" applyBorder="1" applyAlignment="1">
      <alignment horizontal="right" vertical="center" wrapText="1"/>
    </xf>
    <xf numFmtId="4" fontId="5" fillId="0" borderId="260" xfId="0" applyNumberFormat="1" applyFont="1" applyFill="1" applyBorder="1" applyAlignment="1">
      <alignment horizontal="right" vertical="center" wrapText="1"/>
    </xf>
    <xf numFmtId="4" fontId="5" fillId="0" borderId="162" xfId="0" applyNumberFormat="1" applyFont="1" applyFill="1" applyBorder="1" applyAlignment="1">
      <alignment horizontal="right" vertical="center" wrapText="1"/>
    </xf>
    <xf numFmtId="3" fontId="5" fillId="0" borderId="44" xfId="0"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wrapText="1"/>
    </xf>
    <xf numFmtId="0" fontId="5" fillId="0" borderId="20" xfId="0" applyFont="1" applyBorder="1" applyAlignment="1">
      <alignment horizontal="right" vertical="center" wrapText="1"/>
    </xf>
    <xf numFmtId="0" fontId="5" fillId="0" borderId="20" xfId="0" applyFont="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4" fontId="5" fillId="0" borderId="15" xfId="0" applyNumberFormat="1" applyFont="1" applyFill="1" applyBorder="1" applyAlignment="1">
      <alignment horizontal="center" vertical="center" wrapText="1"/>
    </xf>
    <xf numFmtId="4" fontId="5" fillId="0" borderId="15" xfId="52" applyNumberFormat="1" applyFont="1" applyBorder="1" applyAlignment="1">
      <alignment horizontal="right" vertical="center" wrapText="1"/>
    </xf>
    <xf numFmtId="0" fontId="5" fillId="0" borderId="15" xfId="0" applyFont="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1" xfId="52" applyNumberFormat="1" applyFont="1" applyBorder="1" applyAlignment="1">
      <alignment horizontal="right" vertical="center" wrapText="1"/>
    </xf>
    <xf numFmtId="0" fontId="5" fillId="0" borderId="1" xfId="0" applyFont="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12" xfId="52" applyNumberFormat="1" applyFont="1" applyBorder="1" applyAlignment="1">
      <alignment horizontal="right" vertical="center" wrapText="1"/>
    </xf>
    <xf numFmtId="0" fontId="5" fillId="0" borderId="12" xfId="0" applyFont="1" applyBorder="1" applyAlignment="1">
      <alignment horizontal="center" vertical="center" wrapText="1"/>
    </xf>
    <xf numFmtId="0" fontId="77" fillId="12" borderId="44" xfId="0" applyFont="1" applyFill="1" applyBorder="1" applyAlignment="1">
      <alignment horizontal="center" vertical="center" wrapText="1"/>
    </xf>
    <xf numFmtId="0" fontId="77" fillId="12" borderId="20" xfId="0" applyFont="1" applyFill="1" applyBorder="1" applyAlignment="1">
      <alignment horizontal="center" vertical="center" wrapText="1"/>
    </xf>
    <xf numFmtId="0" fontId="77" fillId="12" borderId="21" xfId="0" applyFont="1" applyFill="1" applyBorder="1" applyAlignment="1">
      <alignment horizontal="center" vertical="center" wrapText="1"/>
    </xf>
    <xf numFmtId="0" fontId="77" fillId="12" borderId="111" xfId="0" applyFont="1" applyFill="1" applyBorder="1" applyAlignment="1">
      <alignment horizontal="center" vertical="center" wrapText="1"/>
    </xf>
    <xf numFmtId="0" fontId="5" fillId="0" borderId="37" xfId="0" applyFont="1" applyBorder="1"/>
    <xf numFmtId="0" fontId="5" fillId="0" borderId="0" xfId="0" applyFont="1" applyBorder="1"/>
    <xf numFmtId="4" fontId="41" fillId="0" borderId="262" xfId="0" applyNumberFormat="1" applyFont="1" applyFill="1" applyBorder="1" applyAlignment="1">
      <alignment horizontal="right" vertical="center" wrapText="1"/>
    </xf>
    <xf numFmtId="9" fontId="5" fillId="0" borderId="262" xfId="50" applyFont="1" applyBorder="1" applyAlignment="1">
      <alignment horizontal="center" vertical="center" wrapText="1"/>
    </xf>
    <xf numFmtId="9" fontId="6" fillId="0" borderId="262" xfId="50" applyFont="1" applyBorder="1" applyAlignment="1">
      <alignment horizontal="center" vertical="center" wrapText="1"/>
    </xf>
    <xf numFmtId="3" fontId="6" fillId="0" borderId="262" xfId="0" applyNumberFormat="1" applyFont="1" applyBorder="1" applyAlignment="1">
      <alignment horizontal="center" vertical="center" wrapText="1"/>
    </xf>
    <xf numFmtId="0" fontId="6" fillId="0" borderId="41" xfId="0" applyFont="1" applyBorder="1" applyAlignment="1">
      <alignment horizontal="justify" vertical="justify" wrapText="1"/>
    </xf>
    <xf numFmtId="0" fontId="6" fillId="0" borderId="263" xfId="0" applyFont="1" applyBorder="1" applyAlignment="1">
      <alignment horizontal="justify" vertical="center" wrapText="1"/>
    </xf>
    <xf numFmtId="0" fontId="81" fillId="12" borderId="21" xfId="0" applyFont="1" applyFill="1" applyBorder="1" applyAlignment="1">
      <alignment horizontal="center" vertical="center" wrapText="1"/>
    </xf>
    <xf numFmtId="0" fontId="81" fillId="12" borderId="20" xfId="0" applyFont="1" applyFill="1" applyBorder="1" applyAlignment="1">
      <alignment horizontal="center" vertical="center" wrapText="1"/>
    </xf>
    <xf numFmtId="0" fontId="81" fillId="12" borderId="111" xfId="0" applyFont="1" applyFill="1" applyBorder="1" applyAlignment="1">
      <alignment horizontal="center" vertical="center" wrapText="1"/>
    </xf>
    <xf numFmtId="0" fontId="5" fillId="0" borderId="0" xfId="0" applyFont="1"/>
    <xf numFmtId="3" fontId="5" fillId="0" borderId="1" xfId="0" applyNumberFormat="1" applyFont="1" applyBorder="1"/>
    <xf numFmtId="172" fontId="41"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wrapText="1"/>
    </xf>
    <xf numFmtId="4" fontId="5" fillId="0" borderId="1" xfId="0" applyNumberFormat="1" applyFont="1" applyBorder="1" applyAlignment="1">
      <alignment horizontal="center" vertical="center"/>
    </xf>
    <xf numFmtId="0" fontId="6" fillId="0" borderId="1" xfId="0" applyFont="1" applyBorder="1" applyAlignment="1">
      <alignment vertical="top" wrapText="1"/>
    </xf>
    <xf numFmtId="3" fontId="5" fillId="0" borderId="0" xfId="0" applyNumberFormat="1" applyFont="1" applyBorder="1"/>
    <xf numFmtId="172" fontId="41" fillId="0" borderId="0" xfId="0" applyNumberFormat="1" applyFont="1" applyBorder="1"/>
    <xf numFmtId="0" fontId="5" fillId="0" borderId="0" xfId="0" applyFont="1" applyBorder="1" applyAlignment="1">
      <alignment horizontal="center" vertical="center"/>
    </xf>
    <xf numFmtId="0" fontId="5" fillId="0" borderId="0" xfId="0" applyFont="1" applyBorder="1" applyAlignment="1">
      <alignment wrapText="1"/>
    </xf>
    <xf numFmtId="4" fontId="5" fillId="0" borderId="0" xfId="0" applyNumberFormat="1" applyFont="1" applyBorder="1" applyAlignment="1">
      <alignment horizontal="right" vertical="center"/>
    </xf>
    <xf numFmtId="0" fontId="6" fillId="0" borderId="111" xfId="0" applyFont="1" applyBorder="1" applyAlignment="1">
      <alignment vertical="top" wrapText="1"/>
    </xf>
    <xf numFmtId="3" fontId="5" fillId="0" borderId="15" xfId="0" applyNumberFormat="1" applyFont="1" applyBorder="1"/>
    <xf numFmtId="172" fontId="5" fillId="0" borderId="15" xfId="0" applyNumberFormat="1" applyFont="1" applyBorder="1"/>
    <xf numFmtId="0" fontId="5" fillId="0" borderId="15" xfId="0" applyFont="1" applyBorder="1" applyAlignment="1">
      <alignment horizontal="center" vertical="center"/>
    </xf>
    <xf numFmtId="0" fontId="5" fillId="0" borderId="15" xfId="0" applyFont="1" applyBorder="1" applyAlignment="1">
      <alignment vertical="top" wrapText="1"/>
    </xf>
    <xf numFmtId="172" fontId="5" fillId="0" borderId="1" xfId="0" applyNumberFormat="1" applyFont="1" applyBorder="1"/>
    <xf numFmtId="0" fontId="5" fillId="0" borderId="1" xfId="0" applyFont="1" applyBorder="1" applyAlignment="1">
      <alignment vertical="top" wrapText="1"/>
    </xf>
    <xf numFmtId="0" fontId="5" fillId="0" borderId="162" xfId="0" applyFont="1" applyBorder="1"/>
    <xf numFmtId="3" fontId="5" fillId="0" borderId="12" xfId="0" applyNumberFormat="1" applyFont="1" applyBorder="1"/>
    <xf numFmtId="172" fontId="5" fillId="0" borderId="12" xfId="0" applyNumberFormat="1" applyFont="1" applyBorder="1"/>
    <xf numFmtId="0" fontId="5" fillId="0" borderId="12" xfId="0" applyFont="1" applyBorder="1" applyAlignment="1">
      <alignment horizontal="center" vertical="center"/>
    </xf>
    <xf numFmtId="0" fontId="5" fillId="0" borderId="12" xfId="0" applyFont="1" applyBorder="1" applyAlignment="1">
      <alignment wrapText="1"/>
    </xf>
    <xf numFmtId="3" fontId="5" fillId="0" borderId="261" xfId="0" applyNumberFormat="1" applyFont="1" applyFill="1" applyBorder="1" applyAlignment="1">
      <alignment horizontal="center" vertical="center" wrapText="1"/>
    </xf>
    <xf numFmtId="3" fontId="5" fillId="0" borderId="262" xfId="0" applyNumberFormat="1" applyFont="1" applyFill="1" applyBorder="1" applyAlignment="1">
      <alignment horizontal="center" vertical="center" wrapText="1"/>
    </xf>
    <xf numFmtId="3" fontId="5" fillId="0" borderId="264" xfId="0" applyNumberFormat="1" applyFont="1" applyFill="1" applyBorder="1" applyAlignment="1">
      <alignment horizontal="center" vertical="center" wrapText="1"/>
    </xf>
    <xf numFmtId="3" fontId="5" fillId="0" borderId="41" xfId="0" applyNumberFormat="1" applyFont="1" applyBorder="1" applyAlignment="1">
      <alignment horizontal="center" vertical="center" wrapText="1"/>
    </xf>
    <xf numFmtId="3" fontId="5" fillId="0" borderId="265" xfId="0" applyNumberFormat="1" applyFont="1" applyBorder="1" applyAlignment="1">
      <alignment horizontal="right" vertical="center"/>
    </xf>
    <xf numFmtId="3" fontId="5" fillId="0" borderId="262" xfId="0" applyNumberFormat="1" applyFont="1" applyFill="1" applyBorder="1" applyAlignment="1">
      <alignment horizontal="right" vertical="center" wrapText="1"/>
    </xf>
    <xf numFmtId="3" fontId="5" fillId="0" borderId="262" xfId="0" applyNumberFormat="1" applyFont="1" applyBorder="1" applyAlignment="1">
      <alignment horizontal="right" vertical="center"/>
    </xf>
    <xf numFmtId="3" fontId="41" fillId="0" borderId="262" xfId="0" applyNumberFormat="1" applyFont="1" applyFill="1" applyBorder="1" applyAlignment="1">
      <alignment horizontal="right" vertical="center" wrapText="1"/>
    </xf>
    <xf numFmtId="4" fontId="5" fillId="0" borderId="262" xfId="0" applyNumberFormat="1" applyFont="1" applyFill="1" applyBorder="1" applyAlignment="1">
      <alignment horizontal="right" vertical="center"/>
    </xf>
    <xf numFmtId="0" fontId="5" fillId="0" borderId="262" xfId="0" applyFont="1" applyBorder="1" applyAlignment="1">
      <alignment horizontal="center" vertical="center"/>
    </xf>
    <xf numFmtId="0" fontId="5" fillId="0" borderId="262" xfId="0" applyFont="1" applyBorder="1" applyAlignment="1">
      <alignment horizontal="left" vertical="center" wrapText="1"/>
    </xf>
    <xf numFmtId="4" fontId="5" fillId="0" borderId="262" xfId="0" applyNumberFormat="1" applyFont="1" applyBorder="1" applyAlignment="1">
      <alignment horizontal="center" vertical="center"/>
    </xf>
    <xf numFmtId="0" fontId="6" fillId="0" borderId="263" xfId="0" applyFont="1" applyBorder="1" applyAlignment="1">
      <alignment vertical="center" wrapText="1"/>
    </xf>
    <xf numFmtId="3" fontId="5" fillId="0" borderId="265" xfId="0" applyNumberFormat="1" applyFont="1" applyFill="1" applyBorder="1" applyAlignment="1">
      <alignment horizontal="right" vertical="center" wrapText="1"/>
    </xf>
    <xf numFmtId="3" fontId="5" fillId="0" borderId="264" xfId="0" applyNumberFormat="1" applyFont="1" applyFill="1" applyBorder="1" applyAlignment="1">
      <alignment horizontal="right" vertical="center" wrapText="1"/>
    </xf>
    <xf numFmtId="3" fontId="41" fillId="0" borderId="71" xfId="0" applyNumberFormat="1" applyFont="1" applyFill="1" applyBorder="1" applyAlignment="1">
      <alignment horizontal="right" vertical="center" wrapText="1"/>
    </xf>
    <xf numFmtId="4" fontId="5" fillId="0" borderId="265" xfId="0" applyNumberFormat="1" applyFont="1" applyFill="1" applyBorder="1" applyAlignment="1">
      <alignment horizontal="right" vertical="center" wrapText="1"/>
    </xf>
    <xf numFmtId="3" fontId="5" fillId="0" borderId="262" xfId="0" applyNumberFormat="1" applyFont="1" applyFill="1" applyBorder="1" applyAlignment="1">
      <alignment vertical="center" wrapText="1"/>
    </xf>
    <xf numFmtId="4" fontId="5" fillId="0" borderId="262" xfId="0" applyNumberFormat="1" applyFont="1" applyFill="1" applyBorder="1" applyAlignment="1">
      <alignment horizontal="center" vertical="center" wrapText="1"/>
    </xf>
    <xf numFmtId="4" fontId="5" fillId="0" borderId="262" xfId="0" applyNumberFormat="1" applyFont="1" applyFill="1" applyBorder="1" applyAlignment="1">
      <alignment horizontal="right" vertical="center" wrapText="1"/>
    </xf>
    <xf numFmtId="4" fontId="5" fillId="0" borderId="262" xfId="0" applyNumberFormat="1" applyFont="1" applyFill="1" applyBorder="1" applyAlignment="1">
      <alignment horizontal="center" vertical="center"/>
    </xf>
    <xf numFmtId="3" fontId="5" fillId="0" borderId="198" xfId="0" applyNumberFormat="1" applyFont="1" applyFill="1" applyBorder="1" applyAlignment="1">
      <alignment horizontal="right" vertical="center" wrapText="1"/>
    </xf>
    <xf numFmtId="3" fontId="5" fillId="0" borderId="79" xfId="0" applyNumberFormat="1" applyFont="1" applyFill="1" applyBorder="1" applyAlignment="1">
      <alignment horizontal="right" vertical="center" wrapText="1"/>
    </xf>
    <xf numFmtId="4" fontId="41" fillId="0" borderId="79" xfId="0" applyNumberFormat="1" applyFont="1" applyFill="1" applyBorder="1" applyAlignment="1">
      <alignment horizontal="right" vertical="center" wrapText="1"/>
    </xf>
    <xf numFmtId="4" fontId="5" fillId="0" borderId="79" xfId="0" applyNumberFormat="1" applyFont="1" applyFill="1" applyBorder="1" applyAlignment="1">
      <alignment horizontal="right" vertical="center" wrapText="1"/>
    </xf>
    <xf numFmtId="3" fontId="5" fillId="0" borderId="79" xfId="0" applyNumberFormat="1" applyFont="1" applyFill="1" applyBorder="1" applyAlignment="1">
      <alignment horizontal="center" vertical="center" wrapText="1"/>
    </xf>
    <xf numFmtId="3" fontId="5" fillId="0" borderId="79" xfId="0" applyNumberFormat="1" applyFont="1" applyFill="1" applyBorder="1" applyAlignment="1">
      <alignment vertical="center" wrapText="1"/>
    </xf>
    <xf numFmtId="0" fontId="6" fillId="0" borderId="24" xfId="0" applyFont="1" applyBorder="1" applyAlignment="1">
      <alignment vertical="center" wrapText="1"/>
    </xf>
    <xf numFmtId="0" fontId="5" fillId="0" borderId="12" xfId="0" applyFont="1" applyBorder="1" applyAlignment="1">
      <alignment horizontal="justify" vertical="top" wrapText="1"/>
    </xf>
    <xf numFmtId="0" fontId="77" fillId="20" borderId="44" xfId="0" applyFont="1" applyFill="1" applyBorder="1" applyAlignment="1">
      <alignment horizontal="center" vertical="center" wrapText="1"/>
    </xf>
    <xf numFmtId="0" fontId="77" fillId="20" borderId="20" xfId="0" applyFont="1" applyFill="1" applyBorder="1" applyAlignment="1">
      <alignment horizontal="center" vertical="center" wrapText="1"/>
    </xf>
    <xf numFmtId="0" fontId="77" fillId="20" borderId="21" xfId="0" applyFont="1" applyFill="1" applyBorder="1" applyAlignment="1">
      <alignment horizontal="center" vertical="center" wrapText="1"/>
    </xf>
    <xf numFmtId="0" fontId="77" fillId="20" borderId="111" xfId="0" applyFont="1" applyFill="1" applyBorder="1" applyAlignment="1">
      <alignment horizontal="center" vertical="center" wrapText="1"/>
    </xf>
    <xf numFmtId="0" fontId="0" fillId="0" borderId="37" xfId="0" applyBorder="1"/>
    <xf numFmtId="9" fontId="5" fillId="0" borderId="49" xfId="50" applyFont="1" applyBorder="1" applyAlignment="1">
      <alignment horizontal="center" vertical="center" wrapText="1"/>
    </xf>
    <xf numFmtId="9" fontId="6" fillId="0" borderId="49" xfId="50" applyFont="1" applyBorder="1" applyAlignment="1">
      <alignment horizontal="center" vertical="center" wrapText="1"/>
    </xf>
    <xf numFmtId="3" fontId="6" fillId="0" borderId="49" xfId="0" applyNumberFormat="1" applyFont="1" applyBorder="1" applyAlignment="1">
      <alignment horizontal="center" vertical="center" wrapText="1"/>
    </xf>
    <xf numFmtId="0" fontId="13" fillId="0" borderId="1" xfId="0" applyFont="1" applyBorder="1" applyAlignment="1">
      <alignment horizontal="justify" vertical="center" wrapText="1"/>
    </xf>
    <xf numFmtId="0" fontId="13" fillId="0" borderId="18" xfId="0" applyFont="1" applyBorder="1" applyAlignment="1">
      <alignment horizontal="justify" vertical="center" wrapText="1"/>
    </xf>
    <xf numFmtId="0" fontId="81" fillId="12" borderId="4" xfId="0" applyFont="1" applyFill="1" applyBorder="1" applyAlignment="1">
      <alignment horizontal="center" vertical="center" wrapText="1"/>
    </xf>
    <xf numFmtId="0" fontId="81" fillId="12" borderId="2" xfId="0" applyFont="1" applyFill="1" applyBorder="1" applyAlignment="1">
      <alignment horizontal="center" vertical="center" wrapText="1"/>
    </xf>
    <xf numFmtId="0" fontId="81" fillId="12" borderId="6" xfId="0" applyFont="1" applyFill="1" applyBorder="1" applyAlignment="1">
      <alignment horizontal="center" vertical="center" wrapText="1"/>
    </xf>
    <xf numFmtId="0" fontId="41" fillId="0" borderId="0" xfId="0" applyFont="1"/>
    <xf numFmtId="0" fontId="86" fillId="0" borderId="0" xfId="44" applyFont="1" applyFill="1" applyBorder="1" applyAlignment="1">
      <alignment vertical="center"/>
    </xf>
    <xf numFmtId="4" fontId="41" fillId="0" borderId="10" xfId="0" applyNumberFormat="1" applyFont="1" applyBorder="1" applyAlignment="1">
      <alignment horizontal="center"/>
    </xf>
    <xf numFmtId="4" fontId="41" fillId="0" borderId="20" xfId="0" applyNumberFormat="1" applyFont="1" applyBorder="1" applyAlignment="1">
      <alignment horizontal="center"/>
    </xf>
    <xf numFmtId="4" fontId="41" fillId="0" borderId="23" xfId="0" applyNumberFormat="1" applyFont="1" applyBorder="1" applyAlignment="1">
      <alignment horizontal="center"/>
    </xf>
    <xf numFmtId="3" fontId="5" fillId="0" borderId="10" xfId="0" applyNumberFormat="1" applyFont="1" applyBorder="1" applyAlignment="1">
      <alignment horizontal="center" vertical="center" wrapText="1"/>
    </xf>
    <xf numFmtId="3" fontId="5" fillId="0" borderId="20" xfId="0" applyNumberFormat="1" applyFont="1" applyBorder="1" applyAlignment="1">
      <alignment horizontal="center" vertical="center" wrapText="1"/>
    </xf>
    <xf numFmtId="3" fontId="5" fillId="0" borderId="23" xfId="0" applyNumberFormat="1" applyFont="1" applyBorder="1" applyAlignment="1">
      <alignment horizontal="center" vertical="center" wrapText="1"/>
    </xf>
    <xf numFmtId="0" fontId="5" fillId="0" borderId="10" xfId="0" applyFont="1" applyBorder="1" applyAlignment="1">
      <alignment horizontal="center" wrapText="1"/>
    </xf>
    <xf numFmtId="0" fontId="5" fillId="0" borderId="20" xfId="0" applyFont="1" applyBorder="1" applyAlignment="1">
      <alignment horizontal="center"/>
    </xf>
    <xf numFmtId="0" fontId="5" fillId="0" borderId="23" xfId="0" applyFont="1" applyBorder="1" applyAlignment="1">
      <alignment horizontal="center"/>
    </xf>
    <xf numFmtId="0" fontId="78" fillId="12" borderId="160" xfId="0" applyFont="1" applyFill="1" applyBorder="1" applyAlignment="1">
      <alignment horizontal="center" vertical="top"/>
    </xf>
    <xf numFmtId="0" fontId="34" fillId="12" borderId="3" xfId="0" applyFont="1" applyFill="1" applyBorder="1" applyAlignment="1">
      <alignment horizontal="center" vertical="top"/>
    </xf>
    <xf numFmtId="0" fontId="34" fillId="12" borderId="161" xfId="0" applyFont="1" applyFill="1" applyBorder="1" applyAlignment="1">
      <alignment horizontal="center" vertical="top"/>
    </xf>
    <xf numFmtId="4" fontId="5" fillId="0" borderId="10" xfId="0" applyNumberFormat="1" applyFont="1" applyFill="1" applyBorder="1" applyAlignment="1">
      <alignment horizontal="center" vertical="center" wrapText="1"/>
    </xf>
    <xf numFmtId="4" fontId="5" fillId="0" borderId="20"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0" fontId="79" fillId="12" borderId="152" xfId="0" applyFont="1" applyFill="1" applyBorder="1" applyAlignment="1">
      <alignment horizontal="center" wrapText="1"/>
    </xf>
    <xf numFmtId="0" fontId="5" fillId="12" borderId="21" xfId="0" applyFont="1" applyFill="1" applyBorder="1" applyAlignment="1">
      <alignment horizontal="center"/>
    </xf>
    <xf numFmtId="0" fontId="35" fillId="12" borderId="3" xfId="0" applyFont="1" applyFill="1" applyBorder="1" applyAlignment="1">
      <alignment horizontal="center" vertical="top"/>
    </xf>
    <xf numFmtId="0" fontId="35" fillId="12" borderId="161" xfId="0" applyFont="1" applyFill="1" applyBorder="1" applyAlignment="1">
      <alignment horizontal="center" vertical="top"/>
    </xf>
    <xf numFmtId="0" fontId="6" fillId="2" borderId="11" xfId="0" applyFont="1" applyFill="1" applyBorder="1" applyAlignment="1">
      <alignment horizontal="justify" vertical="center" wrapText="1"/>
    </xf>
    <xf numFmtId="0" fontId="6" fillId="2" borderId="18" xfId="0" applyFont="1" applyFill="1" applyBorder="1" applyAlignment="1">
      <alignment horizontal="justify" vertical="center" wrapText="1"/>
    </xf>
    <xf numFmtId="0" fontId="6" fillId="2" borderId="14" xfId="0" applyFont="1" applyFill="1" applyBorder="1" applyAlignment="1">
      <alignment horizontal="justify" vertical="center" wrapText="1"/>
    </xf>
    <xf numFmtId="4" fontId="5" fillId="0" borderId="12"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15" xfId="0" applyNumberFormat="1" applyFont="1" applyFill="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5" xfId="0" applyNumberFormat="1" applyFont="1" applyBorder="1" applyAlignment="1">
      <alignment horizontal="center" vertical="center" wrapText="1"/>
    </xf>
    <xf numFmtId="3" fontId="5" fillId="0" borderId="73" xfId="0" applyNumberFormat="1" applyFont="1" applyBorder="1" applyAlignment="1">
      <alignment horizontal="center" vertical="center" wrapText="1"/>
    </xf>
    <xf numFmtId="3" fontId="5" fillId="0" borderId="79" xfId="0" applyNumberFormat="1" applyFont="1" applyBorder="1" applyAlignment="1">
      <alignment horizontal="center" vertical="center" wrapText="1"/>
    </xf>
    <xf numFmtId="3" fontId="5" fillId="0" borderId="255" xfId="0" applyNumberFormat="1" applyFont="1" applyBorder="1" applyAlignment="1">
      <alignment horizontal="center" vertical="center" wrapText="1"/>
    </xf>
    <xf numFmtId="0" fontId="6" fillId="2" borderId="9" xfId="0" applyFont="1" applyFill="1" applyBorder="1" applyAlignment="1">
      <alignment horizontal="justify" vertical="center" wrapText="1"/>
    </xf>
    <xf numFmtId="0" fontId="6" fillId="2" borderId="24" xfId="0" applyFont="1" applyFill="1" applyBorder="1" applyAlignment="1">
      <alignment horizontal="justify" vertical="center" wrapText="1"/>
    </xf>
    <xf numFmtId="0" fontId="6" fillId="2" borderId="26" xfId="0" applyFont="1" applyFill="1" applyBorder="1" applyAlignment="1">
      <alignment horizontal="justify" vertical="center" wrapText="1"/>
    </xf>
    <xf numFmtId="4" fontId="5" fillId="0" borderId="258" xfId="0" applyNumberFormat="1" applyFont="1" applyFill="1" applyBorder="1" applyAlignment="1">
      <alignment horizontal="center" vertical="center" wrapText="1"/>
    </xf>
    <xf numFmtId="4" fontId="5" fillId="0" borderId="21" xfId="0" applyNumberFormat="1" applyFont="1" applyFill="1" applyBorder="1" applyAlignment="1">
      <alignment horizontal="center" vertical="center" wrapText="1"/>
    </xf>
    <xf numFmtId="4" fontId="5" fillId="0" borderId="43" xfId="0" applyNumberFormat="1" applyFont="1" applyFill="1" applyBorder="1" applyAlignment="1">
      <alignment horizontal="center" vertical="center" wrapText="1"/>
    </xf>
    <xf numFmtId="0" fontId="41" fillId="12" borderId="10" xfId="0" applyFont="1" applyFill="1" applyBorder="1" applyAlignment="1"/>
    <xf numFmtId="0" fontId="5" fillId="12" borderId="20" xfId="0" applyFont="1" applyFill="1" applyBorder="1" applyAlignment="1"/>
    <xf numFmtId="0" fontId="1" fillId="12" borderId="9" xfId="0" applyFont="1" applyFill="1" applyBorder="1" applyAlignment="1">
      <alignment horizontal="center"/>
    </xf>
    <xf numFmtId="0" fontId="0" fillId="12" borderId="17" xfId="0" applyFill="1" applyBorder="1" applyAlignment="1"/>
    <xf numFmtId="0" fontId="2" fillId="0" borderId="108" xfId="0" applyFont="1" applyBorder="1" applyAlignment="1">
      <alignment horizontal="center" vertical="center"/>
    </xf>
    <xf numFmtId="0" fontId="2" fillId="0" borderId="152" xfId="0" applyFont="1" applyBorder="1" applyAlignment="1">
      <alignment horizontal="center" vertical="center"/>
    </xf>
    <xf numFmtId="0" fontId="83" fillId="14" borderId="160" xfId="0" applyFont="1" applyFill="1" applyBorder="1" applyAlignment="1">
      <alignment horizontal="center" vertical="top"/>
    </xf>
    <xf numFmtId="0" fontId="82" fillId="14" borderId="3" xfId="0" applyFont="1" applyFill="1" applyBorder="1" applyAlignment="1">
      <alignment horizontal="center" vertical="top"/>
    </xf>
    <xf numFmtId="0" fontId="82" fillId="14" borderId="161" xfId="0" applyFont="1" applyFill="1" applyBorder="1" applyAlignment="1">
      <alignment horizontal="center" vertical="top"/>
    </xf>
    <xf numFmtId="0" fontId="84" fillId="14" borderId="3" xfId="0" applyFont="1" applyFill="1" applyBorder="1" applyAlignment="1">
      <alignment horizontal="center" vertical="top"/>
    </xf>
    <xf numFmtId="0" fontId="84" fillId="14" borderId="161" xfId="0" applyFont="1" applyFill="1" applyBorder="1" applyAlignment="1">
      <alignment horizontal="center" vertical="top"/>
    </xf>
    <xf numFmtId="0" fontId="77" fillId="15" borderId="152" xfId="0" applyFont="1" applyFill="1" applyBorder="1" applyAlignment="1">
      <alignment horizontal="center" wrapText="1"/>
    </xf>
    <xf numFmtId="0" fontId="31" fillId="0" borderId="21" xfId="0" applyFont="1" applyBorder="1" applyAlignment="1">
      <alignment horizontal="center"/>
    </xf>
    <xf numFmtId="0" fontId="6" fillId="0" borderId="9"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14" xfId="0" applyFont="1" applyBorder="1" applyAlignment="1">
      <alignment horizontal="justify" vertical="center" wrapText="1"/>
    </xf>
    <xf numFmtId="0" fontId="82" fillId="0" borderId="3" xfId="0" applyFont="1" applyBorder="1" applyAlignment="1"/>
    <xf numFmtId="0" fontId="82" fillId="0" borderId="161" xfId="0" applyFont="1" applyBorder="1" applyAlignment="1"/>
    <xf numFmtId="0" fontId="1" fillId="12" borderId="10" xfId="0" applyFont="1" applyFill="1" applyBorder="1" applyAlignment="1"/>
    <xf numFmtId="0" fontId="0" fillId="12" borderId="2" xfId="0" applyFill="1" applyBorder="1" applyAlignment="1"/>
    <xf numFmtId="0" fontId="85" fillId="12" borderId="160" xfId="0" applyFont="1" applyFill="1" applyBorder="1" applyAlignment="1">
      <alignment horizontal="center" vertical="top"/>
    </xf>
    <xf numFmtId="0" fontId="40" fillId="12" borderId="3" xfId="0" applyFont="1" applyFill="1" applyBorder="1" applyAlignment="1">
      <alignment horizontal="center" vertical="top"/>
    </xf>
    <xf numFmtId="0" fontId="40" fillId="12" borderId="161" xfId="0" applyFont="1" applyFill="1" applyBorder="1" applyAlignment="1">
      <alignment horizontal="center" vertical="top"/>
    </xf>
    <xf numFmtId="0" fontId="1" fillId="12" borderId="7" xfId="0" applyFont="1" applyFill="1" applyBorder="1" applyAlignment="1">
      <alignment horizontal="center"/>
    </xf>
    <xf numFmtId="0" fontId="0" fillId="12" borderId="20" xfId="0" applyFill="1" applyBorder="1" applyAlignment="1">
      <alignment horizontal="center"/>
    </xf>
    <xf numFmtId="0" fontId="1" fillId="12" borderId="187" xfId="0" applyFont="1" applyFill="1" applyBorder="1" applyAlignment="1"/>
    <xf numFmtId="0" fontId="0" fillId="12" borderId="6" xfId="0" applyFill="1" applyBorder="1" applyAlignment="1"/>
    <xf numFmtId="0" fontId="79" fillId="12" borderId="187" xfId="0" applyFont="1" applyFill="1" applyBorder="1" applyAlignment="1">
      <alignment horizontal="center" vertical="center" wrapText="1"/>
    </xf>
    <xf numFmtId="0" fontId="79" fillId="12" borderId="186" xfId="0" applyFont="1" applyFill="1" applyBorder="1" applyAlignment="1">
      <alignment horizontal="center" vertical="center" wrapText="1"/>
    </xf>
    <xf numFmtId="0" fontId="79" fillId="12" borderId="117" xfId="0" applyFont="1" applyFill="1" applyBorder="1" applyAlignment="1">
      <alignment horizontal="center" vertical="center" wrapText="1"/>
    </xf>
    <xf numFmtId="0" fontId="79" fillId="12" borderId="6" xfId="0" applyFont="1" applyFill="1" applyBorder="1" applyAlignment="1">
      <alignment horizontal="center" vertical="center" wrapText="1"/>
    </xf>
    <xf numFmtId="0" fontId="1" fillId="0" borderId="0" xfId="0" applyFont="1" applyAlignment="1">
      <alignment horizontal="left" vertical="center"/>
    </xf>
    <xf numFmtId="0" fontId="38" fillId="0" borderId="27"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30" xfId="0" applyFont="1" applyBorder="1" applyAlignment="1">
      <alignment horizontal="center" vertical="center" wrapText="1"/>
    </xf>
    <xf numFmtId="0" fontId="41" fillId="12" borderId="162" xfId="0" applyFont="1" applyFill="1" applyBorder="1" applyAlignment="1">
      <alignment horizontal="center" vertical="center"/>
    </xf>
    <xf numFmtId="0" fontId="41" fillId="12" borderId="163" xfId="0" applyFont="1" applyFill="1" applyBorder="1" applyAlignment="1">
      <alignment horizontal="center" vertical="center"/>
    </xf>
    <xf numFmtId="0" fontId="41" fillId="12" borderId="164" xfId="0" applyFont="1" applyFill="1" applyBorder="1" applyAlignment="1">
      <alignment horizontal="center" vertical="center"/>
    </xf>
    <xf numFmtId="0" fontId="41" fillId="12" borderId="27" xfId="0" applyFont="1" applyFill="1" applyBorder="1" applyAlignment="1">
      <alignment horizontal="center" vertical="center"/>
    </xf>
    <xf numFmtId="0" fontId="41" fillId="12" borderId="29" xfId="0" applyFont="1" applyFill="1" applyBorder="1" applyAlignment="1">
      <alignment horizontal="center" vertical="center"/>
    </xf>
    <xf numFmtId="0" fontId="41" fillId="12" borderId="30" xfId="0" applyFont="1" applyFill="1" applyBorder="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xf>
    <xf numFmtId="4" fontId="0" fillId="0" borderId="27" xfId="0" applyNumberFormat="1" applyFont="1" applyBorder="1" applyAlignment="1">
      <alignment horizontal="center" vertical="center"/>
    </xf>
    <xf numFmtId="4" fontId="0" fillId="0" borderId="28" xfId="0" applyNumberFormat="1" applyFont="1" applyBorder="1" applyAlignment="1">
      <alignment horizontal="center" vertical="center"/>
    </xf>
    <xf numFmtId="0" fontId="1" fillId="12" borderId="22" xfId="0" applyFont="1" applyFill="1" applyBorder="1" applyAlignment="1">
      <alignment horizontal="center"/>
    </xf>
    <xf numFmtId="0" fontId="0" fillId="12" borderId="24" xfId="0" applyFill="1" applyBorder="1" applyAlignment="1"/>
    <xf numFmtId="0" fontId="79" fillId="15" borderId="187" xfId="0" applyFont="1" applyFill="1" applyBorder="1" applyAlignment="1">
      <alignment horizontal="center" vertical="center" wrapText="1"/>
    </xf>
    <xf numFmtId="0" fontId="79" fillId="15" borderId="186" xfId="0" applyFont="1" applyFill="1" applyBorder="1" applyAlignment="1">
      <alignment horizontal="center" vertical="center" wrapText="1"/>
    </xf>
    <xf numFmtId="0" fontId="79" fillId="15" borderId="0" xfId="0" applyFont="1" applyFill="1" applyBorder="1" applyAlignment="1">
      <alignment horizontal="center" vertical="center" wrapText="1"/>
    </xf>
    <xf numFmtId="0" fontId="79" fillId="15" borderId="111" xfId="0" applyFont="1" applyFill="1" applyBorder="1" applyAlignment="1">
      <alignment horizontal="center" vertical="center" wrapText="1"/>
    </xf>
    <xf numFmtId="0" fontId="41" fillId="15" borderId="162" xfId="0" applyFont="1" applyFill="1" applyBorder="1" applyAlignment="1">
      <alignment horizontal="center" vertical="center"/>
    </xf>
    <xf numFmtId="0" fontId="41" fillId="15" borderId="163" xfId="0" applyFont="1" applyFill="1" applyBorder="1" applyAlignment="1">
      <alignment horizontal="center" vertical="center"/>
    </xf>
    <xf numFmtId="0" fontId="41" fillId="15" borderId="164" xfId="0" applyFont="1" applyFill="1" applyBorder="1" applyAlignment="1">
      <alignment horizontal="center" vertical="center"/>
    </xf>
    <xf numFmtId="0" fontId="41" fillId="15" borderId="7" xfId="0" applyFont="1" applyFill="1" applyBorder="1" applyAlignment="1">
      <alignment horizontal="center" vertical="center"/>
    </xf>
    <xf numFmtId="0" fontId="41" fillId="15" borderId="152" xfId="0" applyFont="1" applyFill="1" applyBorder="1" applyAlignment="1">
      <alignment horizontal="center" vertical="center"/>
    </xf>
    <xf numFmtId="0" fontId="41" fillId="15" borderId="157" xfId="0" applyFont="1" applyFill="1" applyBorder="1" applyAlignment="1">
      <alignment horizontal="center" vertical="center"/>
    </xf>
    <xf numFmtId="49" fontId="5" fillId="0" borderId="262" xfId="0" applyNumberFormat="1" applyFont="1" applyBorder="1" applyAlignment="1">
      <alignment horizontal="left" vertical="center" wrapText="1"/>
    </xf>
    <xf numFmtId="49" fontId="5" fillId="0" borderId="261" xfId="0" applyNumberFormat="1" applyFont="1" applyBorder="1" applyAlignment="1">
      <alignment horizontal="left" vertical="center" wrapText="1"/>
    </xf>
    <xf numFmtId="0" fontId="80" fillId="0" borderId="92" xfId="0" applyFont="1" applyBorder="1" applyAlignment="1">
      <alignment horizontal="center" vertical="center"/>
    </xf>
    <xf numFmtId="0" fontId="80" fillId="0" borderId="0" xfId="0" applyFont="1" applyBorder="1" applyAlignment="1">
      <alignment horizontal="center" vertical="center"/>
    </xf>
    <xf numFmtId="0" fontId="41" fillId="12" borderId="22" xfId="0" applyFont="1" applyFill="1" applyBorder="1" applyAlignment="1">
      <alignment horizontal="center"/>
    </xf>
    <xf numFmtId="0" fontId="5" fillId="12" borderId="24" xfId="0" applyFont="1" applyFill="1" applyBorder="1" applyAlignment="1"/>
    <xf numFmtId="0" fontId="41" fillId="12" borderId="7" xfId="0" applyFont="1" applyFill="1" applyBorder="1" applyAlignment="1">
      <alignment wrapText="1"/>
    </xf>
    <xf numFmtId="0" fontId="41" fillId="12" borderId="9" xfId="0" applyFont="1" applyFill="1" applyBorder="1" applyAlignment="1">
      <alignment horizontal="center"/>
    </xf>
    <xf numFmtId="0" fontId="41" fillId="12" borderId="10" xfId="0" applyFont="1" applyFill="1" applyBorder="1" applyAlignment="1">
      <alignment horizontal="center"/>
    </xf>
    <xf numFmtId="0" fontId="5" fillId="12" borderId="20" xfId="0" applyFont="1" applyFill="1" applyBorder="1" applyAlignment="1">
      <alignment horizontal="center"/>
    </xf>
    <xf numFmtId="0" fontId="6" fillId="0" borderId="22" xfId="0" applyFont="1" applyBorder="1" applyAlignment="1">
      <alignment horizontal="justify" vertical="center" wrapText="1"/>
    </xf>
    <xf numFmtId="4" fontId="5" fillId="0" borderId="10"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80" fillId="0" borderId="0" xfId="0" applyFont="1" applyAlignment="1">
      <alignment horizontal="center"/>
    </xf>
    <xf numFmtId="0" fontId="6" fillId="2" borderId="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78" fillId="14" borderId="160" xfId="0" applyFont="1" applyFill="1" applyBorder="1" applyAlignment="1">
      <alignment horizontal="center" vertical="top"/>
    </xf>
    <xf numFmtId="0" fontId="34" fillId="14" borderId="3" xfId="0" applyFont="1" applyFill="1" applyBorder="1" applyAlignment="1">
      <alignment horizontal="center" vertical="top"/>
    </xf>
    <xf numFmtId="0" fontId="41" fillId="0" borderId="3" xfId="0" applyFont="1" applyBorder="1" applyAlignment="1"/>
    <xf numFmtId="0" fontId="41" fillId="0" borderId="161" xfId="0" applyFont="1" applyBorder="1" applyAlignment="1"/>
    <xf numFmtId="0" fontId="41" fillId="12" borderId="187" xfId="0" applyFont="1" applyFill="1" applyBorder="1" applyAlignment="1"/>
    <xf numFmtId="0" fontId="5" fillId="12" borderId="111" xfId="0" applyFont="1" applyFill="1" applyBorder="1" applyAlignment="1"/>
    <xf numFmtId="4" fontId="25" fillId="11" borderId="55" xfId="0" applyNumberFormat="1" applyFont="1" applyFill="1" applyBorder="1" applyAlignment="1">
      <alignment horizontal="center"/>
    </xf>
    <xf numFmtId="4" fontId="25" fillId="11" borderId="223" xfId="0" applyNumberFormat="1" applyFont="1" applyFill="1" applyBorder="1" applyAlignment="1">
      <alignment horizontal="center"/>
    </xf>
    <xf numFmtId="0" fontId="27" fillId="8" borderId="52" xfId="0" applyFont="1" applyFill="1" applyBorder="1" applyAlignment="1">
      <alignment horizontal="center" vertical="center" wrapText="1"/>
    </xf>
    <xf numFmtId="3" fontId="27" fillId="8" borderId="52" xfId="0" applyNumberFormat="1" applyFont="1" applyFill="1" applyBorder="1" applyAlignment="1">
      <alignment horizontal="center" vertical="center" wrapText="1"/>
    </xf>
    <xf numFmtId="3" fontId="27" fillId="8" borderId="53" xfId="0" applyNumberFormat="1" applyFont="1" applyFill="1" applyBorder="1" applyAlignment="1">
      <alignment horizontal="center" vertical="center" wrapText="1"/>
    </xf>
    <xf numFmtId="3" fontId="27" fillId="8" borderId="78" xfId="0" applyNumberFormat="1" applyFont="1" applyFill="1" applyBorder="1" applyAlignment="1">
      <alignment horizontal="center" vertical="center" wrapText="1"/>
    </xf>
    <xf numFmtId="0" fontId="26" fillId="0" borderId="189" xfId="0" applyFont="1" applyFill="1" applyBorder="1" applyAlignment="1">
      <alignment horizontal="center" vertical="center" wrapText="1"/>
    </xf>
    <xf numFmtId="0" fontId="26" fillId="0" borderId="175" xfId="0" applyFont="1" applyFill="1" applyBorder="1" applyAlignment="1">
      <alignment horizontal="center" vertical="center" wrapText="1"/>
    </xf>
    <xf numFmtId="0" fontId="27" fillId="8" borderId="49" xfId="0" applyFont="1" applyFill="1" applyBorder="1" applyAlignment="1">
      <alignment horizontal="center" vertical="center" wrapText="1"/>
    </xf>
    <xf numFmtId="0" fontId="27" fillId="8" borderId="50" xfId="0" applyFont="1" applyFill="1" applyBorder="1" applyAlignment="1">
      <alignment horizontal="center" vertical="center" wrapText="1"/>
    </xf>
    <xf numFmtId="0" fontId="27" fillId="8" borderId="53" xfId="0" applyFont="1" applyFill="1" applyBorder="1" applyAlignment="1">
      <alignment horizontal="center" vertical="center" wrapText="1"/>
    </xf>
    <xf numFmtId="0" fontId="26" fillId="0" borderId="27" xfId="0" applyFont="1" applyBorder="1" applyAlignment="1">
      <alignment horizontal="center"/>
    </xf>
    <xf numFmtId="0" fontId="26" fillId="0" borderId="29" xfId="0" applyFont="1" applyBorder="1" applyAlignment="1">
      <alignment horizontal="center"/>
    </xf>
    <xf numFmtId="0" fontId="25" fillId="19" borderId="174" xfId="0" applyFont="1" applyFill="1" applyBorder="1" applyAlignment="1">
      <alignment horizontal="center" vertical="center" wrapText="1"/>
    </xf>
    <xf numFmtId="0" fontId="25" fillId="19" borderId="188" xfId="0" applyFont="1" applyFill="1" applyBorder="1" applyAlignment="1">
      <alignment horizontal="center" vertical="center" wrapText="1"/>
    </xf>
    <xf numFmtId="0" fontId="27" fillId="8" borderId="165" xfId="0" applyFont="1" applyFill="1" applyBorder="1" applyAlignment="1">
      <alignment horizontal="center" vertical="center" wrapText="1"/>
    </xf>
    <xf numFmtId="0" fontId="27" fillId="8" borderId="166" xfId="0" applyFont="1" applyFill="1" applyBorder="1" applyAlignment="1">
      <alignment horizontal="center" vertical="center" wrapText="1"/>
    </xf>
    <xf numFmtId="0" fontId="27" fillId="8" borderId="167" xfId="0" applyFont="1" applyFill="1" applyBorder="1" applyAlignment="1">
      <alignment horizontal="center" vertical="center" wrapText="1"/>
    </xf>
    <xf numFmtId="0" fontId="27" fillId="8" borderId="72" xfId="0" applyFont="1" applyFill="1" applyBorder="1" applyAlignment="1">
      <alignment horizontal="center" vertical="center" wrapText="1"/>
    </xf>
    <xf numFmtId="0" fontId="27" fillId="8" borderId="182" xfId="0" applyFont="1" applyFill="1" applyBorder="1" applyAlignment="1">
      <alignment horizontal="center" vertical="center" wrapText="1"/>
    </xf>
    <xf numFmtId="0" fontId="27" fillId="8" borderId="181" xfId="0" applyFont="1" applyFill="1" applyBorder="1" applyAlignment="1">
      <alignment horizontal="center" vertical="center" wrapText="1"/>
    </xf>
    <xf numFmtId="0" fontId="29" fillId="0" borderId="231" xfId="0" applyFont="1" applyFill="1" applyBorder="1" applyAlignment="1">
      <alignment horizontal="center" vertical="center" wrapText="1"/>
    </xf>
    <xf numFmtId="1" fontId="29" fillId="0" borderId="29" xfId="0" applyNumberFormat="1" applyFont="1" applyFill="1" applyBorder="1" applyAlignment="1">
      <alignment horizontal="center" vertical="center" wrapText="1"/>
    </xf>
    <xf numFmtId="0" fontId="26" fillId="0" borderId="253" xfId="0" applyFont="1" applyFill="1" applyBorder="1" applyAlignment="1">
      <alignment horizontal="justify" vertical="top" wrapText="1"/>
    </xf>
    <xf numFmtId="0" fontId="26" fillId="0" borderId="175" xfId="0" applyFont="1" applyFill="1" applyBorder="1" applyAlignment="1">
      <alignment horizontal="justify" vertical="top" wrapText="1"/>
    </xf>
    <xf numFmtId="43" fontId="29" fillId="0" borderId="237" xfId="0" applyNumberFormat="1" applyFont="1" applyFill="1" applyBorder="1" applyAlignment="1">
      <alignment horizontal="center" vertical="center" wrapText="1"/>
    </xf>
    <xf numFmtId="0" fontId="29" fillId="0" borderId="232" xfId="0" applyFont="1" applyFill="1" applyBorder="1" applyAlignment="1">
      <alignment horizontal="center" vertical="center" wrapText="1"/>
    </xf>
    <xf numFmtId="0" fontId="29" fillId="0" borderId="230" xfId="0" applyFont="1" applyFill="1" applyBorder="1" applyAlignment="1">
      <alignment horizontal="center" vertical="center" wrapText="1"/>
    </xf>
    <xf numFmtId="0" fontId="27" fillId="8" borderId="48" xfId="0" applyFont="1" applyFill="1" applyBorder="1" applyAlignment="1">
      <alignment horizontal="center" vertical="center" wrapText="1"/>
    </xf>
    <xf numFmtId="0" fontId="27" fillId="8" borderId="51" xfId="0" applyFont="1" applyFill="1" applyBorder="1" applyAlignment="1">
      <alignment horizontal="center" vertical="center" wrapText="1"/>
    </xf>
    <xf numFmtId="0" fontId="26" fillId="0" borderId="165" xfId="0" applyFont="1" applyFill="1" applyBorder="1" applyAlignment="1">
      <alignment horizontal="center" vertical="center" wrapText="1"/>
    </xf>
    <xf numFmtId="0" fontId="26" fillId="0" borderId="166" xfId="0" applyFont="1" applyFill="1" applyBorder="1" applyAlignment="1">
      <alignment horizontal="center" vertical="center" wrapText="1"/>
    </xf>
    <xf numFmtId="0" fontId="26" fillId="0" borderId="182" xfId="0" applyFont="1" applyFill="1" applyBorder="1" applyAlignment="1">
      <alignment horizontal="center" vertical="center" wrapText="1"/>
    </xf>
    <xf numFmtId="0" fontId="26" fillId="0" borderId="181"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7" fillId="8" borderId="194" xfId="0" applyFont="1" applyFill="1" applyBorder="1" applyAlignment="1">
      <alignment horizontal="center" vertical="center" wrapText="1"/>
    </xf>
    <xf numFmtId="0" fontId="27" fillId="8" borderId="96" xfId="0" applyFont="1" applyFill="1" applyBorder="1" applyAlignment="1">
      <alignment horizontal="center" vertical="center" wrapText="1"/>
    </xf>
    <xf numFmtId="0" fontId="27" fillId="8" borderId="192" xfId="0" applyFont="1" applyFill="1" applyBorder="1" applyAlignment="1">
      <alignment horizontal="center" vertical="center" wrapText="1"/>
    </xf>
    <xf numFmtId="3" fontId="27" fillId="8" borderId="49" xfId="0" applyNumberFormat="1" applyFont="1" applyFill="1" applyBorder="1" applyAlignment="1">
      <alignment horizontal="center" vertical="center" wrapText="1"/>
    </xf>
    <xf numFmtId="3" fontId="27" fillId="8" borderId="1" xfId="0" applyNumberFormat="1" applyFont="1" applyFill="1" applyBorder="1" applyAlignment="1">
      <alignment horizontal="center" vertical="center" wrapText="1"/>
    </xf>
    <xf numFmtId="0" fontId="27" fillId="8"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0" fontId="27" fillId="8" borderId="78" xfId="0" applyFont="1" applyFill="1" applyBorder="1" applyAlignment="1">
      <alignment horizontal="center" vertical="center" wrapText="1"/>
    </xf>
    <xf numFmtId="0" fontId="25" fillId="19" borderId="175" xfId="0" applyFont="1" applyFill="1" applyBorder="1" applyAlignment="1">
      <alignment horizontal="center" vertical="center" wrapText="1"/>
    </xf>
    <xf numFmtId="0" fontId="26" fillId="0" borderId="180" xfId="0" applyFont="1" applyFill="1" applyBorder="1" applyAlignment="1">
      <alignment horizontal="center" vertical="center" wrapText="1"/>
    </xf>
    <xf numFmtId="0" fontId="26" fillId="0" borderId="191" xfId="0" applyFont="1" applyFill="1" applyBorder="1" applyAlignment="1">
      <alignment horizontal="center" vertical="center" wrapText="1"/>
    </xf>
    <xf numFmtId="0" fontId="0" fillId="0" borderId="1" xfId="0" applyBorder="1"/>
    <xf numFmtId="0" fontId="0" fillId="0" borderId="5" xfId="0" applyBorder="1"/>
    <xf numFmtId="0" fontId="26" fillId="0" borderId="1" xfId="0" applyFont="1" applyBorder="1" applyAlignment="1">
      <alignment horizontal="center" vertical="center"/>
    </xf>
    <xf numFmtId="0" fontId="26" fillId="0" borderId="174" xfId="0" applyFont="1" applyFill="1" applyBorder="1" applyAlignment="1">
      <alignment horizontal="center" vertical="center" wrapText="1"/>
    </xf>
    <xf numFmtId="0" fontId="26" fillId="0" borderId="188" xfId="0" applyFont="1" applyFill="1" applyBorder="1" applyAlignment="1">
      <alignment horizontal="center" vertical="center" wrapText="1"/>
    </xf>
    <xf numFmtId="0" fontId="75" fillId="0" borderId="47" xfId="0" applyFont="1" applyBorder="1" applyAlignment="1">
      <alignment horizontal="left" vertical="center"/>
    </xf>
    <xf numFmtId="0" fontId="27" fillId="8" borderId="116" xfId="0" applyFont="1" applyFill="1" applyBorder="1" applyAlignment="1">
      <alignment horizontal="center" vertical="center" wrapText="1"/>
    </xf>
    <xf numFmtId="0" fontId="27" fillId="8" borderId="193" xfId="0" applyFont="1" applyFill="1" applyBorder="1" applyAlignment="1">
      <alignment horizontal="center" vertical="center" wrapText="1"/>
    </xf>
    <xf numFmtId="0" fontId="27" fillId="8" borderId="191" xfId="0" applyFont="1" applyFill="1" applyBorder="1" applyAlignment="1">
      <alignment horizontal="center" vertical="center" wrapText="1"/>
    </xf>
    <xf numFmtId="0" fontId="27" fillId="8" borderId="190" xfId="0" applyFont="1" applyFill="1" applyBorder="1" applyAlignment="1">
      <alignment horizontal="center" vertical="center" wrapText="1"/>
    </xf>
    <xf numFmtId="0" fontId="25" fillId="0" borderId="0" xfId="0" applyFont="1" applyAlignment="1">
      <alignment horizontal="left" vertical="center" wrapText="1"/>
    </xf>
    <xf numFmtId="3" fontId="29" fillId="0" borderId="55" xfId="0" applyNumberFormat="1" applyFont="1" applyBorder="1" applyAlignment="1">
      <alignment horizontal="justify" vertical="top" wrapText="1"/>
    </xf>
    <xf numFmtId="49" fontId="29" fillId="0" borderId="55" xfId="0" applyNumberFormat="1" applyFont="1" applyBorder="1" applyAlignment="1">
      <alignment horizontal="left" vertical="center" wrapText="1"/>
    </xf>
    <xf numFmtId="49" fontId="29" fillId="0" borderId="56" xfId="0" applyNumberFormat="1" applyFont="1" applyBorder="1" applyAlignment="1">
      <alignment horizontal="left" vertical="center" wrapText="1"/>
    </xf>
    <xf numFmtId="0" fontId="25" fillId="0" borderId="0" xfId="0" applyFont="1" applyAlignment="1">
      <alignment horizontal="left" vertical="center"/>
    </xf>
    <xf numFmtId="0" fontId="28" fillId="0" borderId="47" xfId="0" applyFont="1" applyBorder="1" applyAlignment="1">
      <alignment horizontal="left" vertical="center"/>
    </xf>
    <xf numFmtId="4" fontId="29" fillId="2" borderId="218" xfId="49" applyNumberFormat="1" applyFont="1" applyFill="1" applyBorder="1" applyAlignment="1">
      <alignment horizontal="center" vertical="center" wrapText="1"/>
    </xf>
    <xf numFmtId="4" fontId="29" fillId="2" borderId="198" xfId="49" applyNumberFormat="1" applyFont="1" applyFill="1" applyBorder="1" applyAlignment="1">
      <alignment horizontal="center" vertical="center" wrapText="1"/>
    </xf>
    <xf numFmtId="4" fontId="29" fillId="2" borderId="192" xfId="49" applyNumberFormat="1" applyFont="1" applyFill="1" applyBorder="1" applyAlignment="1">
      <alignment horizontal="center" vertical="center" wrapText="1"/>
    </xf>
    <xf numFmtId="0" fontId="26" fillId="0" borderId="167" xfId="0" applyFont="1" applyBorder="1" applyAlignment="1">
      <alignment horizontal="justify" vertical="justify" wrapText="1"/>
    </xf>
    <xf numFmtId="0" fontId="26" fillId="0" borderId="72" xfId="0" applyFont="1" applyBorder="1" applyAlignment="1">
      <alignment horizontal="justify" vertical="justify" wrapText="1"/>
    </xf>
    <xf numFmtId="4" fontId="26" fillId="0" borderId="5" xfId="0" applyNumberFormat="1" applyFont="1" applyFill="1" applyBorder="1" applyAlignment="1">
      <alignment horizontal="center" vertical="center" wrapText="1"/>
    </xf>
    <xf numFmtId="0" fontId="26" fillId="0" borderId="180" xfId="0" applyFont="1" applyBorder="1" applyAlignment="1">
      <alignment vertical="center" wrapText="1"/>
    </xf>
    <xf numFmtId="0" fontId="26" fillId="0" borderId="166" xfId="0" applyFont="1" applyBorder="1" applyAlignment="1">
      <alignment vertical="center" wrapText="1"/>
    </xf>
    <xf numFmtId="0" fontId="26" fillId="0" borderId="0" xfId="0" applyFont="1" applyBorder="1" applyAlignment="1">
      <alignment vertical="center" wrapText="1"/>
    </xf>
    <xf numFmtId="0" fontId="26" fillId="0" borderId="72" xfId="0" applyFont="1" applyBorder="1" applyAlignment="1">
      <alignment vertical="center" wrapText="1"/>
    </xf>
    <xf numFmtId="0" fontId="26" fillId="0" borderId="16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8" fillId="0" borderId="1" xfId="0" applyFont="1" applyBorder="1" applyAlignment="1">
      <alignment horizontal="left" vertical="center"/>
    </xf>
    <xf numFmtId="0" fontId="26" fillId="0" borderId="189" xfId="0" applyFont="1" applyFill="1" applyBorder="1" applyAlignment="1">
      <alignment horizontal="justify" vertical="top" wrapText="1"/>
    </xf>
    <xf numFmtId="4" fontId="26" fillId="0" borderId="78" xfId="0" applyNumberFormat="1" applyFont="1" applyFill="1" applyBorder="1" applyAlignment="1">
      <alignment horizontal="center" vertical="center" wrapText="1"/>
    </xf>
    <xf numFmtId="4" fontId="26" fillId="0" borderId="79" xfId="0" applyNumberFormat="1" applyFont="1" applyFill="1" applyBorder="1" applyAlignment="1">
      <alignment horizontal="center" vertical="center" wrapText="1"/>
    </xf>
    <xf numFmtId="4" fontId="26" fillId="0" borderId="58" xfId="0" applyNumberFormat="1" applyFont="1" applyFill="1" applyBorder="1" applyAlignment="1">
      <alignment horizontal="center" vertical="center" wrapText="1"/>
    </xf>
    <xf numFmtId="0" fontId="29" fillId="0" borderId="252" xfId="0" applyFont="1" applyFill="1" applyBorder="1" applyAlignment="1">
      <alignment horizontal="center" vertical="center" wrapText="1"/>
    </xf>
    <xf numFmtId="0" fontId="29" fillId="0" borderId="233" xfId="0" applyFont="1" applyFill="1" applyBorder="1" applyAlignment="1">
      <alignment horizontal="center" vertical="center" wrapText="1"/>
    </xf>
    <xf numFmtId="0" fontId="29" fillId="0" borderId="245" xfId="0" applyFont="1" applyFill="1" applyBorder="1" applyAlignment="1">
      <alignment horizontal="center" vertical="center" wrapText="1"/>
    </xf>
    <xf numFmtId="1" fontId="29" fillId="0" borderId="251" xfId="0" applyNumberFormat="1" applyFont="1" applyFill="1" applyBorder="1" applyAlignment="1">
      <alignment horizontal="center" vertical="center" wrapText="1"/>
    </xf>
    <xf numFmtId="1" fontId="29" fillId="0" borderId="27" xfId="0" applyNumberFormat="1" applyFont="1" applyFill="1" applyBorder="1" applyAlignment="1">
      <alignment horizontal="center" vertical="center" wrapText="1"/>
    </xf>
    <xf numFmtId="0" fontId="29" fillId="0" borderId="244" xfId="0" applyFont="1" applyFill="1" applyBorder="1" applyAlignment="1">
      <alignment horizontal="center" vertical="center" wrapText="1"/>
    </xf>
    <xf numFmtId="0" fontId="29" fillId="0" borderId="242" xfId="0" applyFont="1" applyFill="1" applyBorder="1" applyAlignment="1">
      <alignment horizontal="center" vertical="center" wrapText="1"/>
    </xf>
    <xf numFmtId="1" fontId="29" fillId="0" borderId="7" xfId="0" applyNumberFormat="1" applyFont="1" applyFill="1" applyBorder="1" applyAlignment="1">
      <alignment horizontal="center" vertical="center" wrapText="1"/>
    </xf>
    <xf numFmtId="1" fontId="29" fillId="0" borderId="241" xfId="0" applyNumberFormat="1" applyFont="1" applyFill="1" applyBorder="1" applyAlignment="1">
      <alignment horizontal="center" vertical="center" wrapText="1"/>
    </xf>
    <xf numFmtId="0" fontId="28" fillId="0" borderId="169" xfId="0" applyFont="1" applyBorder="1" applyAlignment="1">
      <alignment horizontal="left" vertical="center"/>
    </xf>
    <xf numFmtId="0" fontId="29" fillId="2" borderId="1" xfId="3" applyFont="1" applyFill="1" applyBorder="1" applyAlignment="1">
      <alignment horizontal="center" vertical="top" wrapText="1"/>
    </xf>
    <xf numFmtId="165" fontId="29" fillId="0" borderId="237" xfId="0" applyNumberFormat="1" applyFont="1" applyFill="1" applyBorder="1" applyAlignment="1">
      <alignment horizontal="center" vertical="center" wrapText="1"/>
    </xf>
    <xf numFmtId="3" fontId="29" fillId="0" borderId="237" xfId="0" applyNumberFormat="1" applyFont="1" applyFill="1" applyBorder="1" applyAlignment="1">
      <alignment horizontal="right" vertical="center" wrapText="1"/>
    </xf>
    <xf numFmtId="3" fontId="29" fillId="0" borderId="232" xfId="0" applyNumberFormat="1" applyFont="1" applyFill="1" applyBorder="1" applyAlignment="1">
      <alignment horizontal="right" vertical="center" wrapText="1"/>
    </xf>
    <xf numFmtId="3" fontId="29" fillId="0" borderId="230" xfId="0" applyNumberFormat="1" applyFont="1" applyFill="1" applyBorder="1" applyAlignment="1">
      <alignment horizontal="right" vertical="center" wrapText="1"/>
    </xf>
    <xf numFmtId="4" fontId="29" fillId="0" borderId="5" xfId="0" applyNumberFormat="1" applyFont="1" applyFill="1" applyBorder="1" applyAlignment="1">
      <alignment horizontal="center" vertical="center" wrapText="1"/>
    </xf>
    <xf numFmtId="4" fontId="29" fillId="0" borderId="20" xfId="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wrapText="1"/>
    </xf>
    <xf numFmtId="0" fontId="26" fillId="0" borderId="1" xfId="0" applyFont="1" applyFill="1" applyBorder="1" applyAlignment="1">
      <alignment horizontal="justify" vertical="top" wrapText="1"/>
    </xf>
    <xf numFmtId="4" fontId="29" fillId="0" borderId="1" xfId="0" applyNumberFormat="1" applyFont="1" applyFill="1" applyBorder="1" applyAlignment="1">
      <alignment horizontal="center" vertical="center" wrapText="1"/>
    </xf>
    <xf numFmtId="4" fontId="26" fillId="0" borderId="215" xfId="0" applyNumberFormat="1" applyFont="1" applyFill="1" applyBorder="1" applyAlignment="1">
      <alignment horizontal="center" vertical="center" wrapText="1"/>
    </xf>
    <xf numFmtId="4" fontId="26" fillId="0" borderId="52" xfId="0" applyNumberFormat="1" applyFont="1" applyFill="1" applyBorder="1" applyAlignment="1">
      <alignment horizontal="center" vertical="center" wrapText="1"/>
    </xf>
    <xf numFmtId="4" fontId="26" fillId="0" borderId="206" xfId="0" applyNumberFormat="1" applyFont="1" applyFill="1" applyBorder="1" applyAlignment="1">
      <alignment horizontal="center" vertical="center" wrapText="1"/>
    </xf>
    <xf numFmtId="0" fontId="26" fillId="0" borderId="1" xfId="0" applyFont="1" applyFill="1" applyBorder="1" applyAlignment="1">
      <alignment horizontal="left" vertical="top" wrapText="1"/>
    </xf>
    <xf numFmtId="0" fontId="26" fillId="0" borderId="15" xfId="0" applyFont="1" applyFill="1" applyBorder="1" applyAlignment="1">
      <alignment horizontal="justify" vertical="top" wrapText="1"/>
    </xf>
    <xf numFmtId="4" fontId="26" fillId="0" borderId="191" xfId="0" applyNumberFormat="1" applyFont="1" applyFill="1" applyBorder="1" applyAlignment="1">
      <alignment horizontal="center" vertical="center"/>
    </xf>
    <xf numFmtId="4" fontId="26" fillId="0" borderId="188" xfId="0" applyNumberFormat="1" applyFont="1" applyFill="1" applyBorder="1" applyAlignment="1">
      <alignment horizontal="center" vertical="center"/>
    </xf>
    <xf numFmtId="4" fontId="26" fillId="0" borderId="175" xfId="0" applyNumberFormat="1" applyFont="1" applyFill="1" applyBorder="1" applyAlignment="1">
      <alignment horizontal="center" vertical="center"/>
    </xf>
    <xf numFmtId="4" fontId="26" fillId="0" borderId="212" xfId="0" applyNumberFormat="1" applyFont="1" applyFill="1" applyBorder="1" applyAlignment="1">
      <alignment horizontal="center" vertical="center"/>
    </xf>
    <xf numFmtId="0" fontId="26" fillId="0" borderId="2" xfId="0" applyFont="1" applyFill="1" applyBorder="1" applyAlignment="1">
      <alignment horizontal="justify" vertical="top" wrapText="1"/>
    </xf>
    <xf numFmtId="4" fontId="26" fillId="0" borderId="2" xfId="0" applyNumberFormat="1" applyFont="1" applyFill="1" applyBorder="1" applyAlignment="1">
      <alignment horizontal="center" vertical="center"/>
    </xf>
    <xf numFmtId="4" fontId="26" fillId="0" borderId="1" xfId="0" applyNumberFormat="1" applyFont="1" applyFill="1" applyBorder="1" applyAlignment="1">
      <alignment horizontal="center" vertical="center"/>
    </xf>
    <xf numFmtId="4" fontId="26" fillId="0" borderId="15" xfId="0" applyNumberFormat="1" applyFont="1" applyFill="1" applyBorder="1" applyAlignment="1">
      <alignment horizontal="center" vertical="center"/>
    </xf>
    <xf numFmtId="0" fontId="67" fillId="8" borderId="52" xfId="0" applyFont="1" applyFill="1" applyBorder="1" applyAlignment="1">
      <alignment horizontal="center" vertical="center" wrapText="1"/>
    </xf>
    <xf numFmtId="0" fontId="26" fillId="0" borderId="57" xfId="0" applyFont="1" applyFill="1" applyBorder="1" applyAlignment="1">
      <alignment horizontal="justify" vertical="top" wrapText="1"/>
    </xf>
    <xf numFmtId="0" fontId="26" fillId="0" borderId="192" xfId="0" applyFont="1" applyFill="1" applyBorder="1" applyAlignment="1">
      <alignment horizontal="justify" vertical="top" wrapText="1"/>
    </xf>
    <xf numFmtId="0" fontId="26" fillId="0" borderId="51" xfId="0" applyFont="1" applyFill="1" applyBorder="1" applyAlignment="1">
      <alignment horizontal="justify" vertical="top" wrapText="1"/>
    </xf>
    <xf numFmtId="0" fontId="26" fillId="0" borderId="207" xfId="0" applyFont="1" applyFill="1" applyBorder="1" applyAlignment="1">
      <alignment horizontal="justify" vertical="top" wrapText="1"/>
    </xf>
    <xf numFmtId="0" fontId="26" fillId="0" borderId="213" xfId="0" applyFont="1" applyFill="1" applyBorder="1" applyAlignment="1">
      <alignment horizontal="justify" vertical="top" wrapText="1"/>
    </xf>
    <xf numFmtId="4" fontId="26" fillId="0" borderId="2" xfId="0" applyNumberFormat="1" applyFont="1" applyFill="1" applyBorder="1" applyAlignment="1">
      <alignment horizontal="center" vertical="center" wrapText="1"/>
    </xf>
    <xf numFmtId="4" fontId="26" fillId="0" borderId="15" xfId="0" applyNumberFormat="1" applyFont="1" applyFill="1" applyBorder="1" applyAlignment="1">
      <alignment horizontal="center" vertical="center" wrapText="1"/>
    </xf>
    <xf numFmtId="3" fontId="29" fillId="0" borderId="55" xfId="0" applyNumberFormat="1" applyFont="1" applyBorder="1" applyAlignment="1">
      <alignment horizontal="left" vertical="center" wrapText="1"/>
    </xf>
    <xf numFmtId="0" fontId="27" fillId="8" borderId="207" xfId="0" applyFont="1" applyFill="1" applyBorder="1" applyAlignment="1">
      <alignment horizontal="center" vertical="center" wrapText="1"/>
    </xf>
    <xf numFmtId="0" fontId="27" fillId="8" borderId="206" xfId="0" applyFont="1" applyFill="1" applyBorder="1" applyAlignment="1">
      <alignment horizontal="center" vertical="center" wrapText="1"/>
    </xf>
    <xf numFmtId="3" fontId="27" fillId="8" borderId="206" xfId="0" applyNumberFormat="1" applyFont="1" applyFill="1" applyBorder="1" applyAlignment="1">
      <alignment horizontal="center" vertical="center" wrapText="1"/>
    </xf>
    <xf numFmtId="0" fontId="67" fillId="8" borderId="206" xfId="0" applyFont="1" applyFill="1" applyBorder="1" applyAlignment="1">
      <alignment horizontal="center" vertical="center" wrapText="1"/>
    </xf>
    <xf numFmtId="0" fontId="26" fillId="0" borderId="52" xfId="0" applyFont="1" applyFill="1" applyBorder="1" applyAlignment="1">
      <alignment horizontal="justify" vertical="top" wrapText="1"/>
    </xf>
    <xf numFmtId="0" fontId="26" fillId="0" borderId="176" xfId="0" applyFont="1" applyFill="1" applyBorder="1" applyAlignment="1">
      <alignment horizontal="justify" vertical="top" wrapText="1"/>
    </xf>
    <xf numFmtId="0" fontId="26" fillId="0" borderId="218" xfId="0" applyFont="1" applyFill="1" applyBorder="1" applyAlignment="1">
      <alignment horizontal="justify" vertical="top" wrapText="1"/>
    </xf>
    <xf numFmtId="0" fontId="26" fillId="13" borderId="216" xfId="0" applyFont="1" applyFill="1" applyBorder="1" applyAlignment="1">
      <alignment horizontal="justify" vertical="top" wrapText="1"/>
    </xf>
    <xf numFmtId="0" fontId="26" fillId="13" borderId="215" xfId="0" applyFont="1" applyFill="1" applyBorder="1" applyAlignment="1">
      <alignment horizontal="justify" vertical="top" wrapText="1"/>
    </xf>
    <xf numFmtId="0" fontId="26" fillId="13" borderId="51" xfId="0" applyFont="1" applyFill="1" applyBorder="1" applyAlignment="1">
      <alignment horizontal="justify" vertical="top" wrapText="1"/>
    </xf>
    <xf numFmtId="0" fontId="26" fillId="13" borderId="52" xfId="0" applyFont="1" applyFill="1" applyBorder="1" applyAlignment="1">
      <alignment horizontal="justify" vertical="top" wrapText="1"/>
    </xf>
    <xf numFmtId="0" fontId="26" fillId="13" borderId="207" xfId="0" applyFont="1" applyFill="1" applyBorder="1" applyAlignment="1">
      <alignment horizontal="justify" vertical="top" wrapText="1"/>
    </xf>
    <xf numFmtId="0" fontId="26" fillId="13" borderId="206" xfId="0" applyFont="1" applyFill="1" applyBorder="1" applyAlignment="1">
      <alignment horizontal="justify" vertical="top" wrapText="1"/>
    </xf>
    <xf numFmtId="0" fontId="26" fillId="0" borderId="52" xfId="0" applyFont="1" applyFill="1" applyBorder="1" applyAlignment="1">
      <alignment horizontal="justify" vertical="top"/>
    </xf>
    <xf numFmtId="0" fontId="26" fillId="0" borderId="51" xfId="0" applyFont="1" applyFill="1" applyBorder="1" applyAlignment="1">
      <alignment horizontal="justify" vertical="top"/>
    </xf>
    <xf numFmtId="0" fontId="26" fillId="0" borderId="176" xfId="0" applyFont="1" applyFill="1" applyBorder="1" applyAlignment="1">
      <alignment horizontal="justify" vertical="top"/>
    </xf>
    <xf numFmtId="0" fontId="26" fillId="0" borderId="78" xfId="0" applyFont="1" applyFill="1" applyBorder="1" applyAlignment="1">
      <alignment horizontal="justify" vertical="top"/>
    </xf>
    <xf numFmtId="4" fontId="26" fillId="0" borderId="52" xfId="0" applyNumberFormat="1" applyFont="1" applyFill="1" applyBorder="1" applyAlignment="1">
      <alignment horizontal="center" vertical="center"/>
    </xf>
    <xf numFmtId="4" fontId="26" fillId="0" borderId="78" xfId="0" applyNumberFormat="1" applyFont="1" applyFill="1" applyBorder="1" applyAlignment="1">
      <alignment horizontal="center" vertical="center"/>
    </xf>
    <xf numFmtId="0" fontId="26" fillId="0" borderId="206" xfId="0" applyFont="1" applyFill="1" applyBorder="1" applyAlignment="1">
      <alignment horizontal="justify" vertical="top" wrapText="1"/>
    </xf>
    <xf numFmtId="0" fontId="26" fillId="2" borderId="2" xfId="0" applyFont="1" applyFill="1" applyBorder="1" applyAlignment="1">
      <alignment horizontal="justify" vertical="top" wrapText="1"/>
    </xf>
    <xf numFmtId="0" fontId="26" fillId="2" borderId="1" xfId="0" applyFont="1" applyFill="1" applyBorder="1" applyAlignment="1">
      <alignment horizontal="justify" vertical="top" wrapText="1"/>
    </xf>
    <xf numFmtId="4" fontId="26" fillId="2" borderId="2" xfId="0" applyNumberFormat="1" applyFont="1" applyFill="1" applyBorder="1" applyAlignment="1">
      <alignment horizontal="center" vertical="center"/>
    </xf>
    <xf numFmtId="4" fontId="26" fillId="2" borderId="1" xfId="0" applyNumberFormat="1" applyFont="1" applyFill="1" applyBorder="1" applyAlignment="1">
      <alignment horizontal="center" vertical="center"/>
    </xf>
    <xf numFmtId="0" fontId="26" fillId="0" borderId="204" xfId="0" applyFont="1" applyFill="1" applyBorder="1" applyAlignment="1">
      <alignment horizontal="justify" vertical="top" wrapText="1"/>
    </xf>
    <xf numFmtId="0" fontId="26" fillId="0" borderId="58" xfId="0" applyFont="1" applyFill="1" applyBorder="1" applyAlignment="1">
      <alignment horizontal="justify" vertical="top" wrapText="1"/>
    </xf>
    <xf numFmtId="0" fontId="26" fillId="0" borderId="202" xfId="0" applyFont="1" applyFill="1" applyBorder="1" applyAlignment="1">
      <alignment horizontal="justify" vertical="top" wrapText="1"/>
    </xf>
    <xf numFmtId="0" fontId="26" fillId="0" borderId="210" xfId="0" applyFont="1" applyFill="1" applyBorder="1" applyAlignment="1">
      <alignment horizontal="justify" vertical="top" wrapText="1"/>
    </xf>
    <xf numFmtId="0" fontId="26" fillId="0" borderId="203" xfId="0" applyFont="1" applyFill="1" applyBorder="1" applyAlignment="1">
      <alignment horizontal="justify" vertical="top" wrapText="1"/>
    </xf>
    <xf numFmtId="0" fontId="26" fillId="0" borderId="201" xfId="0" applyFont="1" applyFill="1" applyBorder="1" applyAlignment="1">
      <alignment horizontal="justify" vertical="top" wrapText="1"/>
    </xf>
    <xf numFmtId="0" fontId="26" fillId="0" borderId="209" xfId="0" applyFont="1" applyFill="1" applyBorder="1" applyAlignment="1">
      <alignment horizontal="justify" vertical="top" wrapText="1"/>
    </xf>
    <xf numFmtId="3" fontId="27" fillId="8" borderId="73" xfId="0" applyNumberFormat="1" applyFont="1" applyFill="1" applyBorder="1" applyAlignment="1">
      <alignment horizontal="center" vertical="center" wrapText="1"/>
    </xf>
    <xf numFmtId="3" fontId="27" fillId="8" borderId="58" xfId="0" applyNumberFormat="1" applyFont="1" applyFill="1" applyBorder="1" applyAlignment="1">
      <alignment horizontal="center" vertical="center" wrapText="1"/>
    </xf>
    <xf numFmtId="3" fontId="27" fillId="8" borderId="89" xfId="0" applyNumberFormat="1" applyFont="1" applyFill="1" applyBorder="1" applyAlignment="1">
      <alignment horizontal="center" vertical="center" wrapText="1"/>
    </xf>
    <xf numFmtId="3" fontId="27" fillId="8" borderId="172" xfId="0" applyNumberFormat="1" applyFont="1" applyFill="1" applyBorder="1" applyAlignment="1">
      <alignment horizontal="center" vertical="center" wrapText="1"/>
    </xf>
    <xf numFmtId="3" fontId="27" fillId="8" borderId="90" xfId="0" applyNumberFormat="1" applyFont="1" applyFill="1" applyBorder="1" applyAlignment="1">
      <alignment horizontal="center" vertical="center" wrapText="1"/>
    </xf>
    <xf numFmtId="0" fontId="26" fillId="0" borderId="5" xfId="0" applyFont="1" applyFill="1" applyBorder="1" applyAlignment="1">
      <alignment horizontal="justify" vertical="top" wrapText="1"/>
    </xf>
    <xf numFmtId="4" fontId="26" fillId="2" borderId="58" xfId="0" applyNumberFormat="1" applyFont="1" applyFill="1" applyBorder="1" applyAlignment="1">
      <alignment horizontal="center" vertical="center" wrapText="1"/>
    </xf>
    <xf numFmtId="4" fontId="26" fillId="2" borderId="52" xfId="0" applyNumberFormat="1" applyFont="1" applyFill="1" applyBorder="1" applyAlignment="1">
      <alignment horizontal="center" vertical="center" wrapText="1"/>
    </xf>
    <xf numFmtId="4" fontId="26" fillId="2" borderId="206" xfId="0" applyNumberFormat="1" applyFont="1" applyFill="1" applyBorder="1" applyAlignment="1">
      <alignment horizontal="center" vertical="center" wrapText="1"/>
    </xf>
    <xf numFmtId="0" fontId="26" fillId="2" borderId="204" xfId="0" applyFont="1" applyFill="1" applyBorder="1" applyAlignment="1">
      <alignment horizontal="justify" vertical="top" wrapText="1"/>
    </xf>
    <xf numFmtId="0" fontId="26" fillId="2" borderId="58" xfId="0" applyFont="1" applyFill="1" applyBorder="1" applyAlignment="1">
      <alignment horizontal="justify" vertical="top" wrapText="1"/>
    </xf>
    <xf numFmtId="0" fontId="26" fillId="2" borderId="202" xfId="0" applyFont="1" applyFill="1" applyBorder="1" applyAlignment="1">
      <alignment horizontal="justify" vertical="top" wrapText="1"/>
    </xf>
    <xf numFmtId="0" fontId="26" fillId="2" borderId="52" xfId="0" applyFont="1" applyFill="1" applyBorder="1" applyAlignment="1">
      <alignment horizontal="justify" vertical="top" wrapText="1"/>
    </xf>
    <xf numFmtId="0" fontId="26" fillId="2" borderId="200" xfId="0" applyFont="1" applyFill="1" applyBorder="1" applyAlignment="1">
      <alignment horizontal="justify" vertical="top" wrapText="1"/>
    </xf>
    <xf numFmtId="0" fontId="26" fillId="2" borderId="75" xfId="0" applyFont="1" applyFill="1" applyBorder="1" applyAlignment="1">
      <alignment horizontal="justify" vertical="top" wrapText="1"/>
    </xf>
    <xf numFmtId="4" fontId="26" fillId="2" borderId="75" xfId="0" applyNumberFormat="1" applyFont="1" applyFill="1" applyBorder="1" applyAlignment="1">
      <alignment horizontal="center" vertical="center" wrapText="1"/>
    </xf>
    <xf numFmtId="0" fontId="27" fillId="8" borderId="195" xfId="0" applyFont="1" applyFill="1" applyBorder="1" applyAlignment="1">
      <alignment horizontal="center" vertical="center" wrapText="1"/>
    </xf>
    <xf numFmtId="0" fontId="27" fillId="8" borderId="57" xfId="0" applyFont="1" applyFill="1" applyBorder="1" applyAlignment="1">
      <alignment horizontal="center" vertical="center" wrapText="1"/>
    </xf>
    <xf numFmtId="0" fontId="26" fillId="0" borderId="78" xfId="0" applyFont="1" applyFill="1" applyBorder="1" applyAlignment="1">
      <alignment horizontal="justify" vertical="top" wrapText="1"/>
    </xf>
    <xf numFmtId="3" fontId="29" fillId="0" borderId="196" xfId="0" applyNumberFormat="1" applyFont="1" applyBorder="1" applyAlignment="1">
      <alignment horizontal="left" vertical="center" wrapText="1"/>
    </xf>
    <xf numFmtId="3" fontId="29" fillId="0" borderId="197" xfId="0" applyNumberFormat="1" applyFont="1" applyBorder="1" applyAlignment="1">
      <alignment horizontal="left" vertical="center" wrapText="1"/>
    </xf>
    <xf numFmtId="0" fontId="27" fillId="8" borderId="73" xfId="0" applyFont="1" applyFill="1" applyBorder="1" applyAlignment="1">
      <alignment horizontal="center" vertical="center" wrapText="1"/>
    </xf>
    <xf numFmtId="0" fontId="27" fillId="8" borderId="58" xfId="0" applyFont="1" applyFill="1" applyBorder="1" applyAlignment="1">
      <alignment horizontal="center" vertical="center" wrapText="1"/>
    </xf>
    <xf numFmtId="49" fontId="29" fillId="0" borderId="196" xfId="0" applyNumberFormat="1" applyFont="1" applyBorder="1" applyAlignment="1">
      <alignment horizontal="left" vertical="center" wrapText="1"/>
    </xf>
    <xf numFmtId="49" fontId="29" fillId="0" borderId="169" xfId="0" applyNumberFormat="1" applyFont="1" applyBorder="1" applyAlignment="1">
      <alignment horizontal="left" vertical="center" wrapText="1"/>
    </xf>
    <xf numFmtId="49" fontId="29" fillId="0" borderId="170" xfId="0" applyNumberFormat="1" applyFont="1" applyBorder="1" applyAlignment="1">
      <alignment horizontal="left" vertical="center" wrapText="1"/>
    </xf>
    <xf numFmtId="0" fontId="43"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165" fontId="3" fillId="2" borderId="1" xfId="49" applyFont="1" applyFill="1" applyBorder="1" applyAlignment="1">
      <alignment horizontal="right" vertical="center"/>
    </xf>
    <xf numFmtId="0" fontId="1" fillId="15" borderId="1" xfId="0" applyFont="1" applyFill="1" applyBorder="1" applyAlignment="1">
      <alignment horizontal="center"/>
    </xf>
    <xf numFmtId="0" fontId="0" fillId="0" borderId="1" xfId="0" applyFont="1" applyBorder="1" applyAlignment="1"/>
    <xf numFmtId="0" fontId="36" fillId="14" borderId="1" xfId="0" applyFont="1" applyFill="1" applyBorder="1" applyAlignment="1">
      <alignment horizontal="center" vertical="top"/>
    </xf>
    <xf numFmtId="0" fontId="36" fillId="0" borderId="1" xfId="0" applyFont="1" applyBorder="1" applyAlignment="1"/>
    <xf numFmtId="0" fontId="41" fillId="15"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2" fontId="0" fillId="2" borderId="1" xfId="0" applyNumberFormat="1" applyFont="1" applyFill="1" applyBorder="1" applyAlignment="1">
      <alignment horizontal="right" vertical="center"/>
    </xf>
    <xf numFmtId="165" fontId="3" fillId="14" borderId="1" xfId="49" applyFont="1" applyFill="1" applyBorder="1" applyAlignment="1">
      <alignment horizontal="center" vertical="center"/>
    </xf>
    <xf numFmtId="0" fontId="41" fillId="15" borderId="27" xfId="0" applyFont="1" applyFill="1" applyBorder="1" applyAlignment="1">
      <alignment horizontal="center" vertical="center"/>
    </xf>
    <xf numFmtId="0" fontId="41" fillId="15" borderId="29" xfId="0" applyFont="1" applyFill="1" applyBorder="1" applyAlignment="1">
      <alignment horizontal="center" vertical="center"/>
    </xf>
    <xf numFmtId="0" fontId="41" fillId="15" borderId="30" xfId="0" applyFont="1" applyFill="1" applyBorder="1" applyAlignment="1">
      <alignment horizontal="center" vertical="center"/>
    </xf>
    <xf numFmtId="0" fontId="39" fillId="14" borderId="160" xfId="0" applyFont="1" applyFill="1" applyBorder="1" applyAlignment="1">
      <alignment horizontal="center" vertical="top"/>
    </xf>
    <xf numFmtId="0" fontId="40" fillId="14" borderId="3" xfId="0" applyFont="1" applyFill="1" applyBorder="1" applyAlignment="1">
      <alignment horizontal="center" vertical="top"/>
    </xf>
    <xf numFmtId="0" fontId="40" fillId="14" borderId="161" xfId="0" applyFont="1" applyFill="1" applyBorder="1" applyAlignment="1">
      <alignment horizontal="center" vertical="top"/>
    </xf>
    <xf numFmtId="0" fontId="41" fillId="14" borderId="1" xfId="0" applyFont="1" applyFill="1" applyBorder="1" applyAlignment="1">
      <alignment horizontal="center" vertical="top"/>
    </xf>
    <xf numFmtId="0" fontId="5" fillId="14" borderId="1" xfId="0" applyFont="1" applyFill="1" applyBorder="1" applyAlignment="1">
      <alignment horizontal="center" vertical="top"/>
    </xf>
    <xf numFmtId="0" fontId="1" fillId="15" borderId="10" xfId="0" applyFont="1" applyFill="1" applyBorder="1" applyAlignment="1"/>
    <xf numFmtId="0" fontId="0" fillId="0" borderId="2" xfId="0" applyFont="1" applyBorder="1" applyAlignment="1"/>
    <xf numFmtId="0" fontId="1" fillId="15" borderId="10" xfId="0" applyFont="1" applyFill="1" applyBorder="1" applyAlignment="1">
      <alignment horizontal="center"/>
    </xf>
    <xf numFmtId="0" fontId="0" fillId="0" borderId="2" xfId="0" applyFont="1" applyBorder="1" applyAlignment="1">
      <alignment horizontal="center"/>
    </xf>
    <xf numFmtId="0" fontId="1" fillId="15" borderId="187" xfId="0" applyFont="1" applyFill="1" applyBorder="1" applyAlignment="1"/>
    <xf numFmtId="0" fontId="0" fillId="0" borderId="6" xfId="0" applyFont="1" applyBorder="1" applyAlignment="1"/>
    <xf numFmtId="0" fontId="41" fillId="15" borderId="187" xfId="0" applyFont="1" applyFill="1" applyBorder="1" applyAlignment="1">
      <alignment horizontal="center" vertical="center" wrapText="1"/>
    </xf>
    <xf numFmtId="0" fontId="41" fillId="15" borderId="186" xfId="0" applyFont="1" applyFill="1" applyBorder="1" applyAlignment="1">
      <alignment horizontal="center" vertical="center" wrapText="1"/>
    </xf>
    <xf numFmtId="0" fontId="41" fillId="15" borderId="117" xfId="0" applyFont="1" applyFill="1" applyBorder="1" applyAlignment="1">
      <alignment horizontal="center" vertical="center" wrapText="1"/>
    </xf>
    <xf numFmtId="0" fontId="41" fillId="15" borderId="6" xfId="0" applyFont="1" applyFill="1" applyBorder="1" applyAlignment="1">
      <alignment horizontal="center" vertical="center" wrapText="1"/>
    </xf>
    <xf numFmtId="0" fontId="1" fillId="15" borderId="1" xfId="0" applyFont="1" applyFill="1" applyBorder="1" applyAlignment="1">
      <alignment horizontal="center" vertical="center"/>
    </xf>
    <xf numFmtId="0" fontId="33" fillId="0" borderId="1" xfId="0" applyFont="1" applyBorder="1" applyAlignment="1">
      <alignment horizontal="left"/>
    </xf>
    <xf numFmtId="0" fontId="1" fillId="15" borderId="10" xfId="0" applyFont="1" applyFill="1" applyBorder="1" applyAlignment="1">
      <alignment horizontal="center" vertical="center"/>
    </xf>
    <xf numFmtId="0" fontId="0" fillId="0" borderId="2" xfId="0" applyFont="1" applyBorder="1" applyAlignment="1">
      <alignment horizontal="center" vertical="center"/>
    </xf>
    <xf numFmtId="0" fontId="1" fillId="15" borderId="9" xfId="0" applyFont="1" applyFill="1" applyBorder="1" applyAlignment="1">
      <alignment horizontal="center"/>
    </xf>
    <xf numFmtId="0" fontId="0" fillId="0" borderId="17" xfId="0" applyFont="1" applyBorder="1" applyAlignment="1"/>
    <xf numFmtId="0" fontId="33" fillId="0" borderId="0" xfId="0" applyFont="1" applyAlignment="1">
      <alignment horizontal="left"/>
    </xf>
    <xf numFmtId="0" fontId="25" fillId="10" borderId="185" xfId="0" applyFont="1" applyFill="1" applyBorder="1" applyAlignment="1">
      <alignment horizontal="left" vertical="center" wrapText="1"/>
    </xf>
    <xf numFmtId="0" fontId="25" fillId="10" borderId="184" xfId="0" applyFont="1" applyFill="1" applyBorder="1" applyAlignment="1">
      <alignment horizontal="left" vertical="center" wrapText="1"/>
    </xf>
    <xf numFmtId="0" fontId="25" fillId="10" borderId="183" xfId="0" applyFont="1" applyFill="1" applyBorder="1" applyAlignment="1">
      <alignment horizontal="left" vertical="center" wrapText="1"/>
    </xf>
    <xf numFmtId="0" fontId="26" fillId="0" borderId="174" xfId="0" applyFont="1" applyFill="1" applyBorder="1" applyAlignment="1">
      <alignment horizontal="left" vertical="top" wrapText="1"/>
    </xf>
    <xf numFmtId="0" fontId="26" fillId="0" borderId="175" xfId="0" applyFont="1" applyFill="1" applyBorder="1" applyAlignment="1">
      <alignment horizontal="left" vertical="top" wrapText="1"/>
    </xf>
    <xf numFmtId="0" fontId="26" fillId="0" borderId="174" xfId="0" applyFont="1" applyFill="1" applyBorder="1" applyAlignment="1">
      <alignment horizontal="justify" vertical="top" wrapText="1"/>
    </xf>
    <xf numFmtId="0" fontId="26" fillId="0" borderId="165" xfId="0" applyFont="1" applyFill="1" applyBorder="1" applyAlignment="1">
      <alignment vertical="top"/>
    </xf>
    <xf numFmtId="0" fontId="26" fillId="0" borderId="166" xfId="0" applyFont="1" applyFill="1" applyBorder="1" applyAlignment="1">
      <alignment vertical="top"/>
    </xf>
    <xf numFmtId="0" fontId="26" fillId="0" borderId="165" xfId="0" applyFont="1" applyFill="1" applyBorder="1" applyAlignment="1">
      <alignment horizontal="left" vertical="top" wrapText="1"/>
    </xf>
    <xf numFmtId="0" fontId="26" fillId="0" borderId="166" xfId="0" applyFont="1" applyFill="1" applyBorder="1" applyAlignment="1">
      <alignment horizontal="left" vertical="top" wrapText="1"/>
    </xf>
    <xf numFmtId="0" fontId="26" fillId="0" borderId="167" xfId="0" applyFont="1" applyFill="1" applyBorder="1" applyAlignment="1">
      <alignment horizontal="left" vertical="top" wrapText="1"/>
    </xf>
    <xf numFmtId="0" fontId="26" fillId="0" borderId="72" xfId="0" applyFont="1" applyFill="1" applyBorder="1" applyAlignment="1">
      <alignment horizontal="left" vertical="top" wrapText="1"/>
    </xf>
    <xf numFmtId="0" fontId="2" fillId="0" borderId="0" xfId="0" applyFont="1" applyAlignment="1">
      <alignment horizontal="justify" vertical="center" wrapText="1"/>
    </xf>
    <xf numFmtId="0" fontId="28" fillId="0" borderId="47" xfId="0" applyFont="1" applyBorder="1" applyAlignment="1">
      <alignment horizontal="left"/>
    </xf>
    <xf numFmtId="0" fontId="26" fillId="0" borderId="174" xfId="0" applyFont="1" applyFill="1" applyBorder="1" applyAlignment="1">
      <alignment horizontal="left" vertical="center" wrapText="1"/>
    </xf>
    <xf numFmtId="0" fontId="26" fillId="0" borderId="175" xfId="0" applyFont="1" applyFill="1" applyBorder="1" applyAlignment="1">
      <alignment horizontal="left" vertical="center" wrapText="1"/>
    </xf>
    <xf numFmtId="3" fontId="26" fillId="0" borderId="165" xfId="0" applyNumberFormat="1" applyFont="1" applyFill="1" applyBorder="1" applyAlignment="1">
      <alignment horizontal="left" vertical="top" wrapText="1"/>
    </xf>
    <xf numFmtId="3" fontId="26" fillId="0" borderId="166" xfId="0" applyNumberFormat="1" applyFont="1" applyFill="1" applyBorder="1" applyAlignment="1">
      <alignment horizontal="left" vertical="top" wrapText="1"/>
    </xf>
    <xf numFmtId="4" fontId="48" fillId="0" borderId="78" xfId="0" applyNumberFormat="1" applyFont="1" applyFill="1" applyBorder="1" applyAlignment="1">
      <alignment horizontal="center" vertical="center" wrapText="1"/>
    </xf>
    <xf numFmtId="4" fontId="48" fillId="0" borderId="79" xfId="0" applyNumberFormat="1" applyFont="1" applyFill="1" applyBorder="1" applyAlignment="1">
      <alignment horizontal="center" vertical="center" wrapText="1"/>
    </xf>
    <xf numFmtId="4" fontId="48" fillId="0" borderId="58" xfId="0" applyNumberFormat="1" applyFont="1" applyFill="1" applyBorder="1" applyAlignment="1">
      <alignment horizontal="center" vertical="center" wrapText="1"/>
    </xf>
    <xf numFmtId="0" fontId="60" fillId="0" borderId="165" xfId="0" applyFont="1" applyFill="1" applyBorder="1" applyAlignment="1">
      <alignment horizontal="justify" vertical="top" wrapText="1"/>
    </xf>
    <xf numFmtId="0" fontId="60" fillId="0" borderId="166" xfId="0" applyFont="1" applyFill="1" applyBorder="1" applyAlignment="1">
      <alignment horizontal="justify" vertical="top" wrapText="1"/>
    </xf>
    <xf numFmtId="0" fontId="60" fillId="0" borderId="167" xfId="0" applyFont="1" applyFill="1" applyBorder="1" applyAlignment="1">
      <alignment horizontal="justify" vertical="top" wrapText="1"/>
    </xf>
    <xf numFmtId="0" fontId="60" fillId="0" borderId="72" xfId="0" applyFont="1" applyFill="1" applyBorder="1" applyAlignment="1">
      <alignment horizontal="justify" vertical="top" wrapText="1"/>
    </xf>
    <xf numFmtId="0" fontId="60" fillId="0" borderId="182" xfId="0" applyFont="1" applyFill="1" applyBorder="1" applyAlignment="1">
      <alignment horizontal="justify" vertical="top" wrapText="1"/>
    </xf>
    <xf numFmtId="0" fontId="60" fillId="0" borderId="181" xfId="0" applyFont="1" applyFill="1" applyBorder="1" applyAlignment="1">
      <alignment horizontal="justify" vertical="top" wrapText="1"/>
    </xf>
    <xf numFmtId="0" fontId="48" fillId="0" borderId="180" xfId="0" applyFont="1" applyFill="1" applyBorder="1" applyAlignment="1">
      <alignment horizontal="justify" vertical="top" wrapText="1"/>
    </xf>
    <xf numFmtId="0" fontId="48" fillId="0" borderId="166" xfId="0" applyFont="1" applyFill="1" applyBorder="1" applyAlignment="1">
      <alignment horizontal="justify" vertical="top" wrapText="1"/>
    </xf>
    <xf numFmtId="0" fontId="48" fillId="0" borderId="0" xfId="0" applyFont="1" applyFill="1" applyBorder="1" applyAlignment="1">
      <alignment horizontal="justify" vertical="top" wrapText="1"/>
    </xf>
    <xf numFmtId="0" fontId="48" fillId="0" borderId="72" xfId="0" applyFont="1" applyFill="1" applyBorder="1" applyAlignment="1">
      <alignment horizontal="justify" vertical="top" wrapText="1"/>
    </xf>
    <xf numFmtId="0" fontId="60" fillId="0" borderId="165" xfId="0" applyFont="1" applyFill="1" applyBorder="1" applyAlignment="1">
      <alignment horizontal="justify" vertical="center" wrapText="1"/>
    </xf>
    <xf numFmtId="0" fontId="60" fillId="0" borderId="166" xfId="0" applyFont="1" applyFill="1" applyBorder="1" applyAlignment="1">
      <alignment horizontal="justify" vertical="center" wrapText="1"/>
    </xf>
    <xf numFmtId="0" fontId="48" fillId="0" borderId="165" xfId="0" applyFont="1" applyFill="1" applyBorder="1" applyAlignment="1">
      <alignment horizontal="left" vertical="justify" wrapText="1"/>
    </xf>
    <xf numFmtId="0" fontId="48" fillId="0" borderId="166" xfId="0" applyFont="1" applyFill="1" applyBorder="1" applyAlignment="1">
      <alignment horizontal="left" vertical="justify" wrapText="1"/>
    </xf>
    <xf numFmtId="0" fontId="49" fillId="10" borderId="49" xfId="0" applyFont="1" applyFill="1" applyBorder="1" applyAlignment="1">
      <alignment horizontal="center" vertical="center" wrapText="1"/>
    </xf>
    <xf numFmtId="0" fontId="49" fillId="10" borderId="50" xfId="0" applyFont="1" applyFill="1" applyBorder="1" applyAlignment="1">
      <alignment horizontal="center" vertical="center" wrapText="1"/>
    </xf>
    <xf numFmtId="0" fontId="49" fillId="10" borderId="52" xfId="0" applyFont="1" applyFill="1" applyBorder="1" applyAlignment="1">
      <alignment horizontal="center" vertical="center" wrapText="1"/>
    </xf>
    <xf numFmtId="0" fontId="49" fillId="10" borderId="53" xfId="0" applyFont="1" applyFill="1" applyBorder="1" applyAlignment="1">
      <alignment horizontal="center" vertical="center" wrapText="1"/>
    </xf>
    <xf numFmtId="49" fontId="48" fillId="0" borderId="55" xfId="0" applyNumberFormat="1" applyFont="1" applyBorder="1" applyAlignment="1">
      <alignment horizontal="left" vertical="center" wrapText="1"/>
    </xf>
    <xf numFmtId="49" fontId="48" fillId="0" borderId="56" xfId="0" applyNumberFormat="1" applyFont="1" applyBorder="1" applyAlignment="1">
      <alignment horizontal="left" vertical="center" wrapText="1"/>
    </xf>
    <xf numFmtId="4" fontId="56" fillId="11" borderId="55" xfId="0" applyNumberFormat="1" applyFont="1" applyFill="1" applyBorder="1" applyAlignment="1">
      <alignment horizontal="center" vertical="center"/>
    </xf>
    <xf numFmtId="4" fontId="56" fillId="11" borderId="56" xfId="0" applyNumberFormat="1" applyFont="1" applyFill="1" applyBorder="1" applyAlignment="1">
      <alignment horizontal="center" vertical="center"/>
    </xf>
    <xf numFmtId="0" fontId="57" fillId="0" borderId="51" xfId="0" applyFont="1" applyFill="1" applyBorder="1" applyAlignment="1">
      <alignment horizontal="justify" vertical="center" wrapText="1"/>
    </xf>
    <xf numFmtId="0" fontId="57" fillId="0" borderId="52" xfId="0" applyFont="1" applyFill="1" applyBorder="1" applyAlignment="1">
      <alignment horizontal="justify" vertical="center" wrapText="1"/>
    </xf>
    <xf numFmtId="3" fontId="49" fillId="10" borderId="52" xfId="0" applyNumberFormat="1" applyFont="1" applyFill="1" applyBorder="1" applyAlignment="1">
      <alignment horizontal="center" vertical="center" wrapText="1"/>
    </xf>
    <xf numFmtId="3" fontId="49" fillId="10" borderId="53" xfId="0" applyNumberFormat="1" applyFont="1" applyFill="1" applyBorder="1" applyAlignment="1">
      <alignment horizontal="center" vertical="center" wrapText="1"/>
    </xf>
    <xf numFmtId="0" fontId="49" fillId="10" borderId="51" xfId="0" applyFont="1" applyFill="1" applyBorder="1" applyAlignment="1">
      <alignment horizontal="center"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0" fontId="62" fillId="0" borderId="47" xfId="0" applyFont="1" applyBorder="1" applyAlignment="1">
      <alignment horizontal="left" vertical="center"/>
    </xf>
    <xf numFmtId="3" fontId="49" fillId="10" borderId="49" xfId="0" applyNumberFormat="1" applyFont="1" applyFill="1" applyBorder="1" applyAlignment="1">
      <alignment horizontal="center" vertical="center" wrapText="1"/>
    </xf>
    <xf numFmtId="4" fontId="49" fillId="10" borderId="49" xfId="0" applyNumberFormat="1" applyFont="1" applyFill="1" applyBorder="1" applyAlignment="1">
      <alignment horizontal="center" vertical="center" wrapText="1"/>
    </xf>
    <xf numFmtId="4" fontId="49" fillId="10" borderId="52" xfId="0" applyNumberFormat="1" applyFont="1" applyFill="1" applyBorder="1" applyAlignment="1">
      <alignment horizontal="center" vertical="center" wrapText="1"/>
    </xf>
    <xf numFmtId="0" fontId="60" fillId="0" borderId="174" xfId="0" applyFont="1" applyFill="1" applyBorder="1" applyAlignment="1">
      <alignment horizontal="justify" vertical="center" wrapText="1"/>
    </xf>
    <xf numFmtId="0" fontId="60" fillId="0" borderId="175" xfId="0" applyFont="1" applyFill="1" applyBorder="1" applyAlignment="1">
      <alignment horizontal="justify" vertical="center" wrapText="1"/>
    </xf>
    <xf numFmtId="0" fontId="48" fillId="0" borderId="165" xfId="0" applyFont="1" applyFill="1" applyBorder="1" applyAlignment="1">
      <alignment horizontal="justify" vertical="top" wrapText="1"/>
    </xf>
    <xf numFmtId="0" fontId="48" fillId="0" borderId="182" xfId="0" applyFont="1" applyFill="1" applyBorder="1" applyAlignment="1">
      <alignment horizontal="justify" vertical="top" wrapText="1"/>
    </xf>
    <xf numFmtId="0" fontId="48" fillId="0" borderId="181" xfId="0" applyFont="1" applyFill="1" applyBorder="1" applyAlignment="1">
      <alignment horizontal="justify" vertical="top" wrapText="1"/>
    </xf>
    <xf numFmtId="0" fontId="61" fillId="0" borderId="47" xfId="0" applyFont="1" applyBorder="1" applyAlignment="1">
      <alignment horizontal="center" vertical="center"/>
    </xf>
    <xf numFmtId="0" fontId="60" fillId="0" borderId="182" xfId="0" applyFont="1" applyFill="1" applyBorder="1" applyAlignment="1">
      <alignment horizontal="justify" vertical="center" wrapText="1"/>
    </xf>
    <xf numFmtId="0" fontId="60" fillId="0" borderId="181" xfId="0" applyFont="1" applyFill="1" applyBorder="1" applyAlignment="1">
      <alignment horizontal="justify" vertical="center" wrapText="1"/>
    </xf>
    <xf numFmtId="4" fontId="48" fillId="3" borderId="78" xfId="0" applyNumberFormat="1" applyFont="1" applyFill="1" applyBorder="1" applyAlignment="1">
      <alignment horizontal="center" vertical="center" wrapText="1"/>
    </xf>
    <xf numFmtId="4" fontId="48" fillId="3" borderId="58" xfId="0" applyNumberFormat="1" applyFont="1" applyFill="1" applyBorder="1" applyAlignment="1">
      <alignment horizontal="center" vertical="center" wrapText="1"/>
    </xf>
    <xf numFmtId="3" fontId="48" fillId="0" borderId="55" xfId="0" applyNumberFormat="1" applyFont="1" applyBorder="1" applyAlignment="1">
      <alignment horizontal="justify" vertical="center" wrapText="1"/>
    </xf>
    <xf numFmtId="0" fontId="49" fillId="10" borderId="48" xfId="0" applyFont="1" applyFill="1" applyBorder="1" applyAlignment="1">
      <alignment horizontal="center" vertical="center" wrapText="1"/>
    </xf>
    <xf numFmtId="0" fontId="60" fillId="0" borderId="167" xfId="0" applyFont="1" applyFill="1" applyBorder="1" applyAlignment="1">
      <alignment horizontal="justify" vertical="center" wrapText="1"/>
    </xf>
    <xf numFmtId="0" fontId="60" fillId="0" borderId="72" xfId="0" applyFont="1" applyFill="1" applyBorder="1" applyAlignment="1">
      <alignment horizontal="justify" vertical="center" wrapText="1"/>
    </xf>
    <xf numFmtId="0" fontId="48" fillId="0" borderId="165" xfId="0" applyFont="1" applyFill="1" applyBorder="1" applyAlignment="1">
      <alignment horizontal="justify" vertical="center" wrapText="1"/>
    </xf>
    <xf numFmtId="0" fontId="48" fillId="0" borderId="166" xfId="0" applyFont="1" applyFill="1" applyBorder="1" applyAlignment="1">
      <alignment horizontal="justify" vertical="center" wrapText="1"/>
    </xf>
    <xf numFmtId="0" fontId="48" fillId="0" borderId="182" xfId="0" applyFont="1" applyFill="1" applyBorder="1" applyAlignment="1">
      <alignment horizontal="justify" vertical="center" wrapText="1"/>
    </xf>
    <xf numFmtId="0" fontId="48" fillId="0" borderId="181" xfId="0" applyFont="1" applyFill="1" applyBorder="1" applyAlignment="1">
      <alignment horizontal="justify" vertical="center" wrapText="1"/>
    </xf>
    <xf numFmtId="49" fontId="52" fillId="2" borderId="12" xfId="51" applyNumberFormat="1" applyFont="1" applyFill="1" applyBorder="1" applyAlignment="1">
      <alignment horizontal="center" vertical="center" wrapText="1"/>
    </xf>
    <xf numFmtId="49" fontId="52" fillId="2" borderId="1" xfId="51" applyNumberFormat="1" applyFont="1" applyFill="1" applyBorder="1" applyAlignment="1">
      <alignment horizontal="center" vertical="center" wrapText="1"/>
    </xf>
    <xf numFmtId="173" fontId="52" fillId="2" borderId="12" xfId="51" applyNumberFormat="1" applyFont="1" applyFill="1" applyBorder="1" applyAlignment="1">
      <alignment horizontal="center" vertical="center" wrapText="1"/>
    </xf>
    <xf numFmtId="173" fontId="52" fillId="2" borderId="1" xfId="51" applyNumberFormat="1" applyFont="1" applyFill="1" applyBorder="1" applyAlignment="1">
      <alignment horizontal="center" vertical="center" wrapText="1"/>
    </xf>
    <xf numFmtId="0" fontId="53" fillId="2" borderId="179" xfId="51" applyFont="1" applyFill="1" applyBorder="1" applyAlignment="1">
      <alignment horizontal="center" vertical="center" wrapText="1"/>
    </xf>
    <xf numFmtId="0" fontId="53" fillId="2" borderId="28" xfId="51" applyFont="1" applyFill="1" applyBorder="1" applyAlignment="1">
      <alignment horizontal="center" vertical="center" wrapText="1"/>
    </xf>
    <xf numFmtId="49" fontId="52" fillId="2" borderId="11" xfId="51" applyNumberFormat="1" applyFont="1" applyFill="1" applyBorder="1" applyAlignment="1">
      <alignment horizontal="center" vertical="center" wrapText="1"/>
    </xf>
    <xf numFmtId="49" fontId="54" fillId="2" borderId="18" xfId="51" applyNumberFormat="1" applyFont="1" applyFill="1" applyBorder="1" applyAlignment="1">
      <alignment horizontal="center" vertical="center" wrapText="1"/>
    </xf>
    <xf numFmtId="0" fontId="6" fillId="7" borderId="5" xfId="3" applyFont="1" applyFill="1" applyBorder="1" applyAlignment="1">
      <alignment horizontal="justify" vertical="top" wrapText="1"/>
    </xf>
    <xf numFmtId="0" fontId="6" fillId="7" borderId="23" xfId="3" applyFont="1" applyFill="1" applyBorder="1" applyAlignment="1">
      <alignment horizontal="justify" vertical="top" wrapText="1"/>
    </xf>
    <xf numFmtId="49" fontId="6" fillId="7" borderId="20" xfId="51" applyNumberFormat="1" applyFont="1" applyFill="1" applyBorder="1" applyAlignment="1">
      <alignment horizontal="center" vertical="center" wrapText="1"/>
    </xf>
    <xf numFmtId="49" fontId="6" fillId="7" borderId="2" xfId="51" applyNumberFormat="1" applyFont="1" applyFill="1" applyBorder="1" applyAlignment="1">
      <alignment horizontal="center" vertical="center" wrapText="1"/>
    </xf>
    <xf numFmtId="0" fontId="50" fillId="6" borderId="160" xfId="51" applyFont="1" applyFill="1" applyBorder="1" applyAlignment="1">
      <alignment horizontal="left" vertical="center" wrapText="1"/>
    </xf>
    <xf numFmtId="0" fontId="50" fillId="6" borderId="3" xfId="51" applyFont="1" applyFill="1" applyBorder="1" applyAlignment="1">
      <alignment horizontal="left" vertical="center" wrapText="1"/>
    </xf>
    <xf numFmtId="0" fontId="52" fillId="2" borderId="13" xfId="51" applyFont="1" applyFill="1" applyBorder="1" applyAlignment="1">
      <alignment horizontal="center" vertical="center" wrapText="1"/>
    </xf>
    <xf numFmtId="0" fontId="52" fillId="2" borderId="19" xfId="51" applyFont="1" applyFill="1" applyBorder="1" applyAlignment="1">
      <alignment horizontal="center" vertical="center" wrapText="1"/>
    </xf>
    <xf numFmtId="0" fontId="49" fillId="2" borderId="101" xfId="51" applyFont="1" applyFill="1" applyBorder="1" applyAlignment="1">
      <alignment horizontal="left" vertical="center" wrapText="1"/>
    </xf>
    <xf numFmtId="0" fontId="49" fillId="2" borderId="29" xfId="51" applyFont="1" applyFill="1" applyBorder="1" applyAlignment="1">
      <alignment horizontal="left" vertical="center" wrapText="1"/>
    </xf>
    <xf numFmtId="0" fontId="6" fillId="7" borderId="22" xfId="51" applyNumberFormat="1" applyFont="1" applyFill="1" applyBorder="1" applyAlignment="1">
      <alignment horizontal="justify" vertical="top" wrapText="1"/>
    </xf>
    <xf numFmtId="0" fontId="6" fillId="7" borderId="24" xfId="51" applyNumberFormat="1" applyFont="1" applyFill="1" applyBorder="1" applyAlignment="1">
      <alignment horizontal="justify" vertical="top" wrapText="1"/>
    </xf>
    <xf numFmtId="0" fontId="6" fillId="7" borderId="2" xfId="3" applyFont="1" applyFill="1" applyBorder="1" applyAlignment="1">
      <alignment horizontal="justify" vertical="top" wrapText="1"/>
    </xf>
    <xf numFmtId="0" fontId="50" fillId="7" borderId="5" xfId="3" applyFont="1" applyFill="1" applyBorder="1" applyAlignment="1">
      <alignment horizontal="justify" vertical="top" wrapText="1"/>
    </xf>
    <xf numFmtId="0" fontId="50" fillId="7" borderId="2" xfId="3" applyFont="1" applyFill="1" applyBorder="1" applyAlignment="1">
      <alignment horizontal="justify" vertical="top" wrapText="1"/>
    </xf>
    <xf numFmtId="0" fontId="50" fillId="0" borderId="0" xfId="51" applyFont="1" applyBorder="1" applyAlignment="1">
      <alignment vertical="center" wrapText="1"/>
    </xf>
    <xf numFmtId="0" fontId="50" fillId="0" borderId="31" xfId="51" applyFont="1" applyBorder="1" applyAlignment="1">
      <alignment horizontal="left" vertical="center" wrapText="1"/>
    </xf>
    <xf numFmtId="0" fontId="26" fillId="0" borderId="165" xfId="0" applyFont="1" applyFill="1" applyBorder="1" applyAlignment="1">
      <alignment horizontal="left" vertical="center" wrapText="1"/>
    </xf>
    <xf numFmtId="0" fontId="26" fillId="0" borderId="166" xfId="0" applyFont="1" applyFill="1" applyBorder="1" applyAlignment="1">
      <alignment horizontal="left" vertical="center" wrapText="1"/>
    </xf>
    <xf numFmtId="0" fontId="26" fillId="0" borderId="167" xfId="0" applyFont="1" applyFill="1" applyBorder="1" applyAlignment="1">
      <alignment horizontal="left" vertical="center" wrapText="1"/>
    </xf>
    <xf numFmtId="0" fontId="26" fillId="0" borderId="72" xfId="0" applyFont="1" applyFill="1" applyBorder="1" applyAlignment="1">
      <alignment horizontal="left" vertical="center" wrapText="1"/>
    </xf>
    <xf numFmtId="4" fontId="26" fillId="0" borderId="79" xfId="0" applyNumberFormat="1" applyFont="1" applyFill="1" applyBorder="1" applyAlignment="1">
      <alignment horizontal="center" vertical="center"/>
    </xf>
    <xf numFmtId="0" fontId="26" fillId="0" borderId="51" xfId="0" applyFont="1" applyFill="1" applyBorder="1" applyAlignment="1">
      <alignment horizontal="justify" vertical="center" wrapText="1"/>
    </xf>
    <xf numFmtId="0" fontId="26" fillId="0" borderId="52" xfId="0" applyFont="1" applyFill="1" applyBorder="1" applyAlignment="1">
      <alignment horizontal="justify" vertical="center" wrapText="1"/>
    </xf>
    <xf numFmtId="4" fontId="26" fillId="0" borderId="52" xfId="0" applyNumberFormat="1" applyFont="1" applyFill="1" applyBorder="1" applyAlignment="1">
      <alignment horizontal="right" vertical="center" wrapText="1"/>
    </xf>
    <xf numFmtId="0" fontId="25" fillId="0" borderId="168" xfId="0" applyFont="1" applyBorder="1" applyAlignment="1">
      <alignment horizontal="center"/>
    </xf>
    <xf numFmtId="0" fontId="25" fillId="0" borderId="169" xfId="0" applyFont="1" applyBorder="1" applyAlignment="1">
      <alignment horizontal="center"/>
    </xf>
    <xf numFmtId="0" fontId="25" fillId="0" borderId="170" xfId="0" applyFont="1" applyBorder="1" applyAlignment="1">
      <alignment horizontal="center"/>
    </xf>
    <xf numFmtId="3" fontId="29" fillId="0" borderId="78" xfId="0" applyNumberFormat="1" applyFont="1" applyBorder="1" applyAlignment="1">
      <alignment horizontal="center" vertical="center" wrapText="1"/>
    </xf>
    <xf numFmtId="3" fontId="29" fillId="0" borderId="79" xfId="0" applyNumberFormat="1" applyFont="1" applyBorder="1" applyAlignment="1">
      <alignment horizontal="center" vertical="center" wrapText="1"/>
    </xf>
    <xf numFmtId="3" fontId="29" fillId="0" borderId="58" xfId="0" applyNumberFormat="1" applyFont="1" applyBorder="1" applyAlignment="1">
      <alignment horizontal="center" vertical="center" wrapText="1"/>
    </xf>
    <xf numFmtId="4" fontId="26" fillId="0" borderId="52" xfId="0" applyNumberFormat="1" applyFont="1" applyFill="1" applyBorder="1" applyAlignment="1">
      <alignment horizontal="right" vertical="center"/>
    </xf>
    <xf numFmtId="0" fontId="26" fillId="0" borderId="165" xfId="0" applyFont="1" applyFill="1" applyBorder="1" applyAlignment="1">
      <alignment horizontal="justify" vertical="top" wrapText="1"/>
    </xf>
    <xf numFmtId="0" fontId="26" fillId="0" borderId="166" xfId="0" applyFont="1" applyFill="1" applyBorder="1" applyAlignment="1">
      <alignment horizontal="justify" vertical="top" wrapText="1"/>
    </xf>
    <xf numFmtId="0" fontId="26" fillId="0" borderId="167" xfId="0" applyFont="1" applyFill="1" applyBorder="1" applyAlignment="1">
      <alignment horizontal="justify" vertical="top" wrapText="1"/>
    </xf>
    <xf numFmtId="0" fontId="26" fillId="0" borderId="72" xfId="0" applyFont="1" applyFill="1" applyBorder="1" applyAlignment="1">
      <alignment horizontal="justify" vertical="top" wrapText="1"/>
    </xf>
    <xf numFmtId="0" fontId="25" fillId="0" borderId="168" xfId="0" applyFont="1" applyFill="1" applyBorder="1" applyAlignment="1">
      <alignment horizontal="left" vertical="center" wrapText="1"/>
    </xf>
    <xf numFmtId="0" fontId="25" fillId="0" borderId="169" xfId="0" applyFont="1" applyFill="1" applyBorder="1" applyAlignment="1">
      <alignment horizontal="left" vertical="center" wrapText="1"/>
    </xf>
    <xf numFmtId="0" fontId="25" fillId="0" borderId="170" xfId="0" applyFont="1" applyFill="1" applyBorder="1" applyAlignment="1">
      <alignment horizontal="left" vertical="center" wrapText="1"/>
    </xf>
    <xf numFmtId="0" fontId="28" fillId="0" borderId="171" xfId="0" applyFont="1" applyBorder="1" applyAlignment="1">
      <alignment horizontal="left" vertical="center"/>
    </xf>
    <xf numFmtId="0" fontId="28" fillId="0" borderId="172" xfId="0" applyFont="1" applyBorder="1" applyAlignment="1">
      <alignment horizontal="left" vertical="center"/>
    </xf>
    <xf numFmtId="0" fontId="28" fillId="0" borderId="173" xfId="0" applyFont="1" applyBorder="1" applyAlignment="1">
      <alignment horizontal="left" vertical="center"/>
    </xf>
    <xf numFmtId="4" fontId="35" fillId="0" borderId="1" xfId="0" applyNumberFormat="1" applyFont="1" applyFill="1" applyBorder="1" applyAlignment="1">
      <alignment horizontal="center" vertical="center"/>
    </xf>
    <xf numFmtId="0" fontId="30" fillId="10" borderId="0" xfId="0" applyFont="1" applyFill="1" applyAlignment="1">
      <alignment horizontal="center"/>
    </xf>
    <xf numFmtId="0" fontId="34" fillId="10" borderId="9" xfId="0" applyFont="1" applyFill="1" applyBorder="1" applyAlignment="1">
      <alignment horizontal="center"/>
    </xf>
    <xf numFmtId="0" fontId="35" fillId="10" borderId="24" xfId="0" applyFont="1" applyFill="1" applyBorder="1" applyAlignment="1"/>
    <xf numFmtId="0" fontId="34" fillId="10" borderId="39" xfId="0" applyFont="1" applyFill="1" applyBorder="1" applyAlignment="1"/>
    <xf numFmtId="0" fontId="35" fillId="10" borderId="44" xfId="0" applyFont="1" applyFill="1" applyBorder="1" applyAlignment="1"/>
    <xf numFmtId="0" fontId="36" fillId="10" borderId="160" xfId="0" applyFont="1" applyFill="1" applyBorder="1" applyAlignment="1">
      <alignment horizontal="center" vertical="top"/>
    </xf>
    <xf numFmtId="0" fontId="36" fillId="10" borderId="3" xfId="0" applyFont="1" applyFill="1" applyBorder="1" applyAlignment="1">
      <alignment horizontal="center" vertical="top"/>
    </xf>
    <xf numFmtId="0" fontId="36" fillId="10" borderId="161" xfId="0" applyFont="1" applyFill="1" applyBorder="1" applyAlignment="1">
      <alignment horizontal="center" vertical="top"/>
    </xf>
    <xf numFmtId="0" fontId="41" fillId="10" borderId="152" xfId="0" applyFont="1" applyFill="1" applyBorder="1" applyAlignment="1">
      <alignment horizontal="center" wrapText="1"/>
    </xf>
    <xf numFmtId="0" fontId="0" fillId="10" borderId="21" xfId="0" applyFont="1" applyFill="1" applyBorder="1" applyAlignment="1">
      <alignment horizontal="center"/>
    </xf>
    <xf numFmtId="0" fontId="36" fillId="10" borderId="3" xfId="0" applyFont="1" applyFill="1" applyBorder="1" applyAlignment="1"/>
    <xf numFmtId="0" fontId="36" fillId="10" borderId="161" xfId="0" applyFont="1" applyFill="1" applyBorder="1" applyAlignment="1"/>
    <xf numFmtId="0" fontId="30" fillId="10" borderId="29" xfId="0" applyFont="1" applyFill="1" applyBorder="1" applyAlignment="1"/>
    <xf numFmtId="0" fontId="32" fillId="10" borderId="28" xfId="0" applyFont="1" applyFill="1" applyBorder="1" applyAlignment="1"/>
    <xf numFmtId="0" fontId="39" fillId="10" borderId="101" xfId="0" applyFont="1" applyFill="1" applyBorder="1" applyAlignment="1">
      <alignment horizontal="center" vertical="top"/>
    </xf>
    <xf numFmtId="0" fontId="40" fillId="10" borderId="29" xfId="0" applyFont="1" applyFill="1" applyBorder="1" applyAlignment="1">
      <alignment horizontal="center" vertical="top"/>
    </xf>
    <xf numFmtId="0" fontId="40" fillId="10" borderId="30" xfId="0" applyFont="1" applyFill="1" applyBorder="1" applyAlignment="1">
      <alignment horizontal="center" vertical="top"/>
    </xf>
    <xf numFmtId="0" fontId="34" fillId="10" borderId="29" xfId="0" applyFont="1" applyFill="1" applyBorder="1" applyAlignment="1">
      <alignment horizontal="center" vertical="center" wrapText="1"/>
    </xf>
    <xf numFmtId="0" fontId="34" fillId="10" borderId="28" xfId="0" applyFont="1" applyFill="1" applyBorder="1" applyAlignment="1">
      <alignment horizontal="center" vertical="center" wrapText="1"/>
    </xf>
    <xf numFmtId="0" fontId="34" fillId="10" borderId="27" xfId="0" applyFont="1" applyFill="1" applyBorder="1" applyAlignment="1">
      <alignment horizontal="center"/>
    </xf>
    <xf numFmtId="0" fontId="34" fillId="10" borderId="29" xfId="0" applyFont="1" applyFill="1" applyBorder="1" applyAlignment="1">
      <alignment horizontal="center"/>
    </xf>
    <xf numFmtId="0" fontId="34" fillId="10" borderId="28" xfId="0" applyFont="1" applyFill="1" applyBorder="1" applyAlignment="1">
      <alignment horizontal="center"/>
    </xf>
    <xf numFmtId="4" fontId="32" fillId="0" borderId="27" xfId="0" applyNumberFormat="1" applyFont="1" applyBorder="1" applyAlignment="1">
      <alignment horizontal="center" vertical="center"/>
    </xf>
    <xf numFmtId="4" fontId="32" fillId="0" borderId="28" xfId="0" applyNumberFormat="1" applyFont="1" applyBorder="1" applyAlignment="1">
      <alignment horizontal="center" vertical="center"/>
    </xf>
    <xf numFmtId="0" fontId="32" fillId="0" borderId="27" xfId="0" applyFont="1" applyBorder="1" applyAlignment="1">
      <alignment horizontal="center"/>
    </xf>
    <xf numFmtId="0" fontId="32" fillId="0" borderId="29" xfId="0" applyFont="1" applyBorder="1" applyAlignment="1">
      <alignment horizontal="center"/>
    </xf>
    <xf numFmtId="0" fontId="32" fillId="0" borderId="28" xfId="0" applyFont="1" applyBorder="1" applyAlignment="1">
      <alignment horizontal="center"/>
    </xf>
    <xf numFmtId="0" fontId="5" fillId="0" borderId="1" xfId="3" applyFont="1" applyFill="1" applyBorder="1" applyAlignment="1">
      <alignment horizontal="justify" vertical="center" wrapText="1"/>
    </xf>
    <xf numFmtId="0" fontId="35" fillId="0" borderId="1" xfId="3" applyFont="1" applyFill="1" applyBorder="1" applyAlignment="1">
      <alignment horizontal="justify" vertical="center" wrapText="1"/>
    </xf>
    <xf numFmtId="4" fontId="32" fillId="0" borderId="1" xfId="0" applyNumberFormat="1" applyFont="1" applyBorder="1" applyAlignment="1">
      <alignment horizontal="center" vertical="center" wrapText="1"/>
    </xf>
    <xf numFmtId="0" fontId="44" fillId="0" borderId="1" xfId="3" applyFont="1" applyFill="1" applyBorder="1" applyAlignment="1">
      <alignment horizontal="justify" vertical="center" wrapText="1"/>
    </xf>
    <xf numFmtId="4" fontId="32" fillId="0" borderId="1" xfId="0" applyNumberFormat="1" applyFont="1" applyBorder="1" applyAlignment="1">
      <alignment horizontal="center" vertical="center"/>
    </xf>
    <xf numFmtId="0" fontId="30" fillId="10" borderId="27" xfId="0" applyFont="1" applyFill="1" applyBorder="1" applyAlignment="1">
      <alignment horizontal="center"/>
    </xf>
    <xf numFmtId="0" fontId="30" fillId="10" borderId="29" xfId="0" applyFont="1" applyFill="1" applyBorder="1" applyAlignment="1">
      <alignment horizontal="center"/>
    </xf>
    <xf numFmtId="0" fontId="30" fillId="10" borderId="28" xfId="0" applyFont="1" applyFill="1" applyBorder="1" applyAlignment="1">
      <alignment horizontal="center"/>
    </xf>
    <xf numFmtId="0" fontId="30" fillId="10" borderId="5" xfId="0" applyFont="1" applyFill="1" applyBorder="1" applyAlignment="1">
      <alignment horizontal="center"/>
    </xf>
    <xf numFmtId="0" fontId="32" fillId="10" borderId="2" xfId="0" applyFont="1" applyFill="1" applyBorder="1" applyAlignment="1"/>
    <xf numFmtId="0" fontId="30" fillId="10" borderId="5" xfId="0" applyFont="1" applyFill="1" applyBorder="1" applyAlignment="1"/>
    <xf numFmtId="0" fontId="30" fillId="10" borderId="1" xfId="0" applyFont="1" applyFill="1" applyBorder="1" applyAlignment="1">
      <alignment horizontal="center"/>
    </xf>
    <xf numFmtId="0" fontId="32" fillId="10" borderId="1" xfId="0" applyFont="1" applyFill="1" applyBorder="1" applyAlignment="1">
      <alignment horizontal="center"/>
    </xf>
    <xf numFmtId="0" fontId="30" fillId="10" borderId="1" xfId="0" applyFont="1" applyFill="1" applyBorder="1" applyAlignment="1"/>
    <xf numFmtId="0" fontId="32" fillId="10" borderId="1" xfId="0" applyFont="1" applyFill="1" applyBorder="1" applyAlignment="1"/>
    <xf numFmtId="0" fontId="34" fillId="11" borderId="162" xfId="0" applyFont="1" applyFill="1" applyBorder="1" applyAlignment="1">
      <alignment horizontal="center" vertical="center"/>
    </xf>
    <xf numFmtId="0" fontId="34" fillId="11" borderId="163" xfId="0" applyFont="1" applyFill="1" applyBorder="1" applyAlignment="1">
      <alignment horizontal="center" vertical="center"/>
    </xf>
    <xf numFmtId="0" fontId="34" fillId="11" borderId="164" xfId="0" applyFont="1" applyFill="1" applyBorder="1" applyAlignment="1">
      <alignment horizontal="center" vertical="center"/>
    </xf>
    <xf numFmtId="0" fontId="34" fillId="11" borderId="27" xfId="0" applyFont="1" applyFill="1" applyBorder="1" applyAlignment="1">
      <alignment horizontal="center" vertical="center"/>
    </xf>
    <xf numFmtId="0" fontId="34" fillId="11" borderId="29" xfId="0" applyFont="1" applyFill="1" applyBorder="1" applyAlignment="1">
      <alignment horizontal="center" vertical="center"/>
    </xf>
    <xf numFmtId="0" fontId="34" fillId="11" borderId="30" xfId="0" applyFont="1" applyFill="1" applyBorder="1" applyAlignment="1">
      <alignment horizontal="center" vertical="center"/>
    </xf>
    <xf numFmtId="4" fontId="34" fillId="2" borderId="160" xfId="0" applyNumberFormat="1" applyFont="1" applyFill="1" applyBorder="1" applyAlignment="1">
      <alignment horizontal="center" vertical="center" wrapText="1"/>
    </xf>
    <xf numFmtId="4" fontId="34" fillId="2" borderId="161" xfId="0" applyNumberFormat="1" applyFont="1" applyFill="1" applyBorder="1" applyAlignment="1">
      <alignment horizontal="center" vertical="center" wrapText="1"/>
    </xf>
    <xf numFmtId="0" fontId="30" fillId="11" borderId="0" xfId="0" applyFont="1" applyFill="1" applyAlignment="1">
      <alignment horizontal="center"/>
    </xf>
    <xf numFmtId="0" fontId="30" fillId="11" borderId="5" xfId="0" applyFont="1" applyFill="1" applyBorder="1" applyAlignment="1">
      <alignment horizontal="center"/>
    </xf>
    <xf numFmtId="0" fontId="32" fillId="11" borderId="20" xfId="0" applyFont="1" applyFill="1" applyBorder="1" applyAlignment="1"/>
    <xf numFmtId="0" fontId="30" fillId="11" borderId="7" xfId="0" applyFont="1" applyFill="1" applyBorder="1" applyAlignment="1"/>
    <xf numFmtId="0" fontId="39" fillId="11" borderId="160" xfId="0" applyFont="1" applyFill="1" applyBorder="1" applyAlignment="1">
      <alignment horizontal="center" vertical="top"/>
    </xf>
    <xf numFmtId="0" fontId="39" fillId="11" borderId="3" xfId="0" applyFont="1" applyFill="1" applyBorder="1" applyAlignment="1">
      <alignment horizontal="center" vertical="top"/>
    </xf>
    <xf numFmtId="0" fontId="39" fillId="11" borderId="161" xfId="0" applyFont="1" applyFill="1" applyBorder="1" applyAlignment="1">
      <alignment horizontal="center" vertical="top"/>
    </xf>
    <xf numFmtId="0" fontId="34" fillId="11" borderId="152" xfId="0" applyFont="1" applyFill="1" applyBorder="1" applyAlignment="1">
      <alignment horizontal="center" wrapText="1"/>
    </xf>
    <xf numFmtId="0" fontId="32" fillId="11" borderId="21" xfId="0" applyFont="1" applyFill="1" applyBorder="1" applyAlignment="1">
      <alignment horizontal="center"/>
    </xf>
    <xf numFmtId="0" fontId="39" fillId="11" borderId="3" xfId="0" applyFont="1" applyFill="1" applyBorder="1" applyAlignment="1"/>
    <xf numFmtId="0" fontId="39" fillId="11" borderId="161" xfId="0" applyFont="1" applyFill="1" applyBorder="1" applyAlignment="1"/>
    <xf numFmtId="0" fontId="43" fillId="0" borderId="1" xfId="0" applyFont="1" applyBorder="1" applyAlignment="1">
      <alignment horizontal="justify" vertical="center" wrapText="1"/>
    </xf>
    <xf numFmtId="0" fontId="30" fillId="0" borderId="27" xfId="0" applyFont="1" applyBorder="1" applyAlignment="1">
      <alignment horizontal="center"/>
    </xf>
    <xf numFmtId="0" fontId="30" fillId="0" borderId="29" xfId="0" applyFont="1" applyBorder="1" applyAlignment="1">
      <alignment horizontal="center"/>
    </xf>
    <xf numFmtId="0" fontId="30" fillId="0" borderId="117" xfId="0" applyFont="1" applyBorder="1" applyAlignment="1">
      <alignment horizontal="center"/>
    </xf>
    <xf numFmtId="0" fontId="30" fillId="0" borderId="6" xfId="0" applyFont="1" applyBorder="1" applyAlignment="1">
      <alignment horizontal="center"/>
    </xf>
    <xf numFmtId="0" fontId="30" fillId="11" borderId="20" xfId="0" applyFont="1" applyFill="1" applyBorder="1" applyAlignment="1">
      <alignment horizontal="center"/>
    </xf>
    <xf numFmtId="0" fontId="32" fillId="11" borderId="2" xfId="0" applyFont="1" applyFill="1" applyBorder="1" applyAlignment="1"/>
    <xf numFmtId="0" fontId="32" fillId="11" borderId="2" xfId="0" applyFont="1" applyFill="1" applyBorder="1" applyAlignment="1">
      <alignment horizontal="center"/>
    </xf>
    <xf numFmtId="0" fontId="30" fillId="11" borderId="20" xfId="0" applyFont="1" applyFill="1" applyBorder="1" applyAlignment="1"/>
    <xf numFmtId="0" fontId="30" fillId="11" borderId="0" xfId="0" applyFont="1" applyFill="1" applyBorder="1" applyAlignment="1"/>
    <xf numFmtId="0" fontId="32" fillId="11" borderId="6" xfId="0" applyFont="1" applyFill="1" applyBorder="1" applyAlignment="1"/>
    <xf numFmtId="0" fontId="39" fillId="11" borderId="159" xfId="0" applyFont="1" applyFill="1" applyBorder="1" applyAlignment="1">
      <alignment horizontal="center" vertical="top"/>
    </xf>
    <xf numFmtId="0" fontId="40" fillId="11" borderId="31" xfId="0" applyFont="1" applyFill="1" applyBorder="1" applyAlignment="1">
      <alignment horizontal="center" vertical="top"/>
    </xf>
    <xf numFmtId="0" fontId="40" fillId="11" borderId="38" xfId="0" applyFont="1" applyFill="1" applyBorder="1" applyAlignment="1">
      <alignment horizontal="center" vertical="top"/>
    </xf>
    <xf numFmtId="0" fontId="34" fillId="11" borderId="0" xfId="0" applyFont="1" applyFill="1" applyBorder="1" applyAlignment="1">
      <alignment horizontal="center" wrapText="1"/>
    </xf>
    <xf numFmtId="0" fontId="34" fillId="11" borderId="111" xfId="0" applyFont="1" applyFill="1" applyBorder="1" applyAlignment="1">
      <alignment horizontal="center" wrapText="1"/>
    </xf>
    <xf numFmtId="0" fontId="34" fillId="10" borderId="12" xfId="0" applyFont="1" applyFill="1" applyBorder="1" applyAlignment="1">
      <alignment horizontal="center"/>
    </xf>
    <xf numFmtId="0" fontId="34" fillId="10" borderId="13" xfId="0" applyFont="1" applyFill="1" applyBorder="1" applyAlignment="1">
      <alignment horizontal="center"/>
    </xf>
    <xf numFmtId="0" fontId="34" fillId="10" borderId="1" xfId="0" applyFont="1" applyFill="1" applyBorder="1" applyAlignment="1">
      <alignment horizontal="center"/>
    </xf>
    <xf numFmtId="0" fontId="34" fillId="10" borderId="19" xfId="0" applyFont="1" applyFill="1" applyBorder="1" applyAlignment="1">
      <alignment horizontal="center"/>
    </xf>
    <xf numFmtId="4" fontId="32" fillId="0" borderId="15" xfId="0" applyNumberFormat="1" applyFont="1" applyBorder="1" applyAlignment="1">
      <alignment horizontal="center" vertic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0" fillId="10" borderId="9" xfId="0" applyFont="1" applyFill="1" applyBorder="1" applyAlignment="1">
      <alignment horizontal="center"/>
    </xf>
    <xf numFmtId="0" fontId="32" fillId="10" borderId="24" xfId="0" applyFont="1" applyFill="1" applyBorder="1" applyAlignment="1"/>
    <xf numFmtId="0" fontId="30" fillId="10" borderId="39" xfId="0" applyFont="1" applyFill="1" applyBorder="1" applyAlignment="1">
      <alignment horizontal="center"/>
    </xf>
    <xf numFmtId="0" fontId="32" fillId="10" borderId="44" xfId="0" applyFont="1" applyFill="1" applyBorder="1" applyAlignment="1">
      <alignment horizontal="center"/>
    </xf>
    <xf numFmtId="0" fontId="39" fillId="10" borderId="3" xfId="0" applyFont="1" applyFill="1" applyBorder="1" applyAlignment="1">
      <alignment horizontal="center" vertical="top"/>
    </xf>
    <xf numFmtId="0" fontId="40" fillId="10" borderId="3" xfId="0" applyFont="1" applyFill="1" applyBorder="1" applyAlignment="1">
      <alignment horizontal="center" vertical="top"/>
    </xf>
    <xf numFmtId="0" fontId="40" fillId="10" borderId="161" xfId="0" applyFont="1" applyFill="1" applyBorder="1" applyAlignment="1">
      <alignment horizontal="center" vertical="top"/>
    </xf>
    <xf numFmtId="0" fontId="39" fillId="10" borderId="160" xfId="0" applyFont="1" applyFill="1" applyBorder="1" applyAlignment="1">
      <alignment horizontal="center" vertical="top"/>
    </xf>
    <xf numFmtId="0" fontId="39" fillId="10" borderId="161" xfId="0" applyFont="1" applyFill="1" applyBorder="1" applyAlignment="1">
      <alignment horizontal="center" vertical="top"/>
    </xf>
    <xf numFmtId="0" fontId="34" fillId="10" borderId="152" xfId="0" applyFont="1" applyFill="1" applyBorder="1" applyAlignment="1">
      <alignment horizontal="center" wrapText="1"/>
    </xf>
    <xf numFmtId="0" fontId="32" fillId="10" borderId="21" xfId="0" applyFont="1" applyFill="1" applyBorder="1" applyAlignment="1">
      <alignment horizontal="center"/>
    </xf>
    <xf numFmtId="0" fontId="39" fillId="10" borderId="3" xfId="0" applyFont="1" applyFill="1" applyBorder="1" applyAlignment="1"/>
    <xf numFmtId="0" fontId="39" fillId="10" borderId="161" xfId="0" applyFont="1" applyFill="1" applyBorder="1" applyAlignment="1"/>
    <xf numFmtId="0" fontId="30" fillId="0" borderId="0" xfId="0" applyFont="1" applyAlignment="1">
      <alignment horizontal="center"/>
    </xf>
    <xf numFmtId="0" fontId="30" fillId="10" borderId="7" xfId="0" applyFont="1" applyFill="1" applyBorder="1" applyAlignment="1">
      <alignment horizontal="center"/>
    </xf>
    <xf numFmtId="0" fontId="32" fillId="10" borderId="4" xfId="0" applyFont="1" applyFill="1" applyBorder="1" applyAlignment="1"/>
    <xf numFmtId="0" fontId="30" fillId="10" borderId="11" xfId="0" applyFont="1" applyFill="1" applyBorder="1" applyAlignment="1">
      <alignment horizontal="center"/>
    </xf>
    <xf numFmtId="0" fontId="32" fillId="10" borderId="18" xfId="0" applyFont="1" applyFill="1" applyBorder="1" applyAlignment="1">
      <alignment horizontal="center"/>
    </xf>
    <xf numFmtId="0" fontId="30" fillId="10" borderId="12" xfId="0" applyFont="1" applyFill="1" applyBorder="1" applyAlignment="1">
      <alignment horizontal="center"/>
    </xf>
    <xf numFmtId="0" fontId="1" fillId="10" borderId="12" xfId="0" applyFont="1" applyFill="1" applyBorder="1" applyAlignment="1"/>
    <xf numFmtId="0" fontId="0" fillId="10" borderId="1" xfId="0" applyFont="1" applyFill="1" applyBorder="1" applyAlignment="1"/>
    <xf numFmtId="0" fontId="30" fillId="10" borderId="12" xfId="0" applyFont="1" applyFill="1" applyBorder="1" applyAlignment="1"/>
    <xf numFmtId="0" fontId="39" fillId="10" borderId="12" xfId="0" applyFont="1" applyFill="1" applyBorder="1" applyAlignment="1">
      <alignment horizontal="center" vertical="top"/>
    </xf>
    <xf numFmtId="0" fontId="40" fillId="10" borderId="12" xfId="0" applyFont="1" applyFill="1" applyBorder="1" applyAlignment="1">
      <alignment horizontal="center" vertical="top"/>
    </xf>
    <xf numFmtId="0" fontId="34" fillId="10" borderId="12" xfId="0" applyFont="1" applyFill="1" applyBorder="1" applyAlignment="1">
      <alignment horizontal="center" wrapText="1"/>
    </xf>
    <xf numFmtId="0" fontId="34" fillId="10" borderId="1" xfId="0" applyFont="1" applyFill="1" applyBorder="1" applyAlignment="1">
      <alignment horizontal="center" wrapText="1"/>
    </xf>
    <xf numFmtId="0" fontId="35" fillId="0" borderId="1" xfId="3" applyFont="1" applyBorder="1" applyAlignment="1">
      <alignment horizontal="justify" vertical="center" wrapText="1"/>
    </xf>
    <xf numFmtId="39" fontId="32" fillId="0" borderId="1" xfId="0" applyNumberFormat="1" applyFont="1" applyBorder="1" applyAlignment="1">
      <alignment horizontal="center" vertical="center"/>
    </xf>
    <xf numFmtId="0" fontId="32" fillId="0" borderId="1" xfId="0" applyFont="1" applyBorder="1" applyAlignment="1">
      <alignment horizontal="justify" vertical="center" wrapText="1"/>
    </xf>
    <xf numFmtId="0" fontId="30" fillId="10" borderId="20" xfId="0" applyFont="1" applyFill="1" applyBorder="1" applyAlignment="1">
      <alignment horizontal="center" vertical="center"/>
    </xf>
    <xf numFmtId="0" fontId="32" fillId="10" borderId="20" xfId="0" applyFont="1" applyFill="1" applyBorder="1" applyAlignment="1">
      <alignment vertical="center"/>
    </xf>
    <xf numFmtId="0" fontId="30" fillId="10" borderId="21" xfId="0" applyFont="1" applyFill="1" applyBorder="1" applyAlignment="1">
      <alignment vertical="center"/>
    </xf>
    <xf numFmtId="0" fontId="39" fillId="10" borderId="159" xfId="0" applyFont="1" applyFill="1" applyBorder="1" applyAlignment="1">
      <alignment horizontal="center" vertical="top"/>
    </xf>
    <xf numFmtId="0" fontId="40" fillId="10" borderId="31" xfId="0" applyFont="1" applyFill="1" applyBorder="1" applyAlignment="1">
      <alignment horizontal="center" vertical="top"/>
    </xf>
    <xf numFmtId="0" fontId="40" fillId="10" borderId="38" xfId="0" applyFont="1" applyFill="1" applyBorder="1" applyAlignment="1">
      <alignment horizontal="center" vertical="top"/>
    </xf>
    <xf numFmtId="0" fontId="39" fillId="10" borderId="31" xfId="0" applyFont="1" applyFill="1" applyBorder="1" applyAlignment="1">
      <alignment horizontal="center" vertical="top"/>
    </xf>
    <xf numFmtId="0" fontId="39" fillId="10" borderId="38" xfId="0" applyFont="1" applyFill="1" applyBorder="1" applyAlignment="1">
      <alignment horizontal="center" vertical="top"/>
    </xf>
    <xf numFmtId="0" fontId="41" fillId="10" borderId="152" xfId="0" applyFont="1" applyFill="1" applyBorder="1" applyAlignment="1">
      <alignment horizontal="center" vertical="center" wrapText="1"/>
    </xf>
    <xf numFmtId="0" fontId="0" fillId="10" borderId="31" xfId="0" applyFont="1" applyFill="1" applyBorder="1" applyAlignment="1">
      <alignment horizontal="center" vertical="center"/>
    </xf>
    <xf numFmtId="0" fontId="30" fillId="10" borderId="152" xfId="0" applyFont="1" applyFill="1" applyBorder="1" applyAlignment="1"/>
    <xf numFmtId="0" fontId="32" fillId="10" borderId="6" xfId="0" applyFont="1" applyFill="1" applyBorder="1" applyAlignment="1"/>
    <xf numFmtId="0" fontId="34" fillId="10" borderId="152" xfId="0" applyFont="1" applyFill="1" applyBorder="1" applyAlignment="1">
      <alignment horizontal="center" vertical="center" wrapText="1"/>
    </xf>
    <xf numFmtId="0" fontId="34" fillId="10" borderId="8" xfId="0" applyFont="1" applyFill="1" applyBorder="1" applyAlignment="1">
      <alignment horizontal="center" vertical="center" wrapText="1"/>
    </xf>
    <xf numFmtId="0" fontId="34" fillId="10" borderId="117" xfId="0" applyFont="1" applyFill="1" applyBorder="1" applyAlignment="1">
      <alignment horizontal="center" vertical="center" wrapText="1"/>
    </xf>
    <xf numFmtId="0" fontId="34" fillId="10" borderId="6" xfId="0" applyFont="1" applyFill="1" applyBorder="1" applyAlignment="1">
      <alignment horizontal="center" vertical="center" wrapText="1"/>
    </xf>
    <xf numFmtId="0" fontId="34" fillId="10" borderId="1" xfId="0" applyFont="1" applyFill="1" applyBorder="1" applyAlignment="1">
      <alignment horizontal="center" vertical="center"/>
    </xf>
    <xf numFmtId="0" fontId="34" fillId="10" borderId="19" xfId="0" applyFont="1" applyFill="1" applyBorder="1" applyAlignment="1">
      <alignment horizontal="center" vertical="center"/>
    </xf>
    <xf numFmtId="0" fontId="32" fillId="0" borderId="1" xfId="0" applyFont="1" applyBorder="1" applyAlignment="1">
      <alignment horizontal="justify" vertical="justify" wrapText="1"/>
    </xf>
    <xf numFmtId="4" fontId="32" fillId="0" borderId="27" xfId="0" applyNumberFormat="1" applyFont="1" applyBorder="1" applyAlignment="1">
      <alignment horizontal="right" vertical="center"/>
    </xf>
    <xf numFmtId="4" fontId="32" fillId="0" borderId="28" xfId="0" applyNumberFormat="1" applyFont="1" applyBorder="1" applyAlignment="1">
      <alignment horizontal="right" vertical="center"/>
    </xf>
    <xf numFmtId="0" fontId="32" fillId="0" borderId="27"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0" xfId="0" applyFont="1" applyBorder="1" applyAlignment="1">
      <alignment horizontal="center"/>
    </xf>
    <xf numFmtId="0" fontId="30" fillId="2" borderId="0" xfId="0" applyFont="1" applyFill="1" applyBorder="1" applyAlignment="1">
      <alignment horizontal="left" vertical="center" wrapText="1"/>
    </xf>
    <xf numFmtId="0" fontId="32" fillId="10" borderId="2" xfId="0" applyFont="1" applyFill="1" applyBorder="1" applyAlignment="1">
      <alignment horizontal="center"/>
    </xf>
    <xf numFmtId="0" fontId="35" fillId="0" borderId="108" xfId="0" applyFont="1" applyFill="1" applyBorder="1" applyAlignment="1">
      <alignment horizontal="justify" vertical="center" wrapText="1"/>
    </xf>
    <xf numFmtId="0" fontId="32" fillId="0" borderId="8" xfId="0" applyFont="1" applyFill="1" applyBorder="1" applyAlignment="1">
      <alignment horizontal="justify" vertical="center" wrapText="1"/>
    </xf>
    <xf numFmtId="0" fontId="32" fillId="0" borderId="92" xfId="0" applyFont="1" applyFill="1" applyBorder="1" applyAlignment="1">
      <alignment horizontal="justify" vertical="center" wrapText="1"/>
    </xf>
    <xf numFmtId="0" fontId="32" fillId="0" borderId="111" xfId="0" applyFont="1" applyFill="1" applyBorder="1" applyAlignment="1">
      <alignment horizontal="justify" vertical="center" wrapText="1"/>
    </xf>
    <xf numFmtId="4" fontId="32" fillId="0" borderId="5" xfId="0" applyNumberFormat="1" applyFont="1" applyFill="1" applyBorder="1" applyAlignment="1">
      <alignment horizontal="center" vertical="center" wrapText="1"/>
    </xf>
    <xf numFmtId="4" fontId="32" fillId="0" borderId="20" xfId="0" applyNumberFormat="1" applyFont="1" applyFill="1" applyBorder="1" applyAlignment="1">
      <alignment horizontal="center" vertical="center" wrapText="1"/>
    </xf>
    <xf numFmtId="0" fontId="32" fillId="12" borderId="159" xfId="0" applyFont="1" applyFill="1" applyBorder="1" applyAlignment="1">
      <alignment horizontal="center" vertical="top" wrapText="1"/>
    </xf>
    <xf numFmtId="0" fontId="32" fillId="12" borderId="31" xfId="0" applyFont="1" applyFill="1" applyBorder="1" applyAlignment="1">
      <alignment horizontal="center" vertical="top" wrapText="1"/>
    </xf>
    <xf numFmtId="0" fontId="32" fillId="12" borderId="38" xfId="0" applyFont="1" applyFill="1" applyBorder="1" applyAlignment="1">
      <alignment horizontal="center" vertical="top" wrapText="1"/>
    </xf>
    <xf numFmtId="0" fontId="35" fillId="0" borderId="95" xfId="0" applyFont="1" applyFill="1" applyBorder="1" applyAlignment="1">
      <alignment horizontal="justify" vertical="top" wrapText="1"/>
    </xf>
    <xf numFmtId="0" fontId="32" fillId="0" borderId="96" xfId="0" applyFont="1" applyFill="1" applyBorder="1" applyAlignment="1">
      <alignment horizontal="justify" vertical="top" wrapText="1"/>
    </xf>
    <xf numFmtId="0" fontId="32" fillId="0" borderId="92" xfId="0" applyFont="1" applyFill="1" applyBorder="1" applyAlignment="1">
      <alignment horizontal="justify" vertical="top" wrapText="1"/>
    </xf>
    <xf numFmtId="0" fontId="32" fillId="0" borderId="72" xfId="0" applyFont="1" applyFill="1" applyBorder="1" applyAlignment="1">
      <alignment horizontal="justify" vertical="top" wrapText="1"/>
    </xf>
    <xf numFmtId="0" fontId="35" fillId="0" borderId="95" xfId="0" applyFont="1" applyFill="1" applyBorder="1" applyAlignment="1">
      <alignment horizontal="justify" vertical="center" wrapText="1"/>
    </xf>
    <xf numFmtId="0" fontId="32" fillId="0" borderId="96" xfId="0" applyFont="1" applyFill="1" applyBorder="1" applyAlignment="1">
      <alignment horizontal="justify" vertical="center" wrapText="1"/>
    </xf>
    <xf numFmtId="0" fontId="35" fillId="0" borderId="92" xfId="0" applyFont="1" applyFill="1" applyBorder="1" applyAlignment="1">
      <alignment horizontal="justify" vertical="center" wrapText="1"/>
    </xf>
    <xf numFmtId="0" fontId="32" fillId="0" borderId="72" xfId="0" applyFont="1" applyFill="1" applyBorder="1" applyAlignment="1">
      <alignment horizontal="justify" vertical="center" wrapText="1"/>
    </xf>
    <xf numFmtId="0" fontId="32" fillId="0" borderId="107" xfId="0" applyFont="1" applyFill="1" applyBorder="1" applyAlignment="1">
      <alignment horizontal="justify" vertical="center" wrapText="1"/>
    </xf>
    <xf numFmtId="0" fontId="32" fillId="0" borderId="77" xfId="0" applyFont="1" applyFill="1" applyBorder="1" applyAlignment="1">
      <alignment horizontal="justify" vertical="center" wrapText="1"/>
    </xf>
    <xf numFmtId="4" fontId="32" fillId="0" borderId="73" xfId="0" applyNumberFormat="1" applyFont="1" applyFill="1" applyBorder="1" applyAlignment="1">
      <alignment horizontal="center" vertical="center" wrapText="1"/>
    </xf>
    <xf numFmtId="4" fontId="32" fillId="0" borderId="79" xfId="0" applyNumberFormat="1" applyFont="1" applyFill="1" applyBorder="1" applyAlignment="1">
      <alignment horizontal="center" vertical="center" wrapText="1"/>
    </xf>
    <xf numFmtId="4" fontId="32" fillId="0" borderId="74" xfId="0" applyNumberFormat="1" applyFont="1" applyFill="1" applyBorder="1" applyAlignment="1">
      <alignment horizontal="center" vertical="center" wrapText="1"/>
    </xf>
    <xf numFmtId="0" fontId="32" fillId="0" borderId="6" xfId="0" applyFont="1" applyFill="1" applyBorder="1" applyAlignment="1">
      <alignment horizontal="justify" vertical="center" wrapText="1"/>
    </xf>
    <xf numFmtId="4" fontId="32" fillId="0" borderId="2" xfId="0" applyNumberFormat="1" applyFont="1" applyFill="1" applyBorder="1" applyAlignment="1">
      <alignment horizontal="center" vertical="center" wrapText="1"/>
    </xf>
    <xf numFmtId="0" fontId="30" fillId="12" borderId="159" xfId="0" applyFont="1" applyFill="1" applyBorder="1" applyAlignment="1">
      <alignment horizontal="center" vertical="center" wrapText="1"/>
    </xf>
    <xf numFmtId="0" fontId="30" fillId="12" borderId="42" xfId="0" applyFont="1" applyFill="1" applyBorder="1" applyAlignment="1">
      <alignment horizontal="center" vertical="center" wrapText="1"/>
    </xf>
    <xf numFmtId="3" fontId="35" fillId="0" borderId="89" xfId="0" applyNumberFormat="1" applyFont="1" applyBorder="1" applyAlignment="1">
      <alignment horizontal="justify" vertical="top" wrapText="1"/>
    </xf>
    <xf numFmtId="3" fontId="35" fillId="0" borderId="90" xfId="0" applyNumberFormat="1" applyFont="1" applyBorder="1" applyAlignment="1">
      <alignment horizontal="justify" vertical="top" wrapText="1"/>
    </xf>
    <xf numFmtId="49" fontId="35" fillId="0" borderId="49" xfId="0" applyNumberFormat="1" applyFont="1" applyBorder="1" applyAlignment="1">
      <alignment horizontal="left" vertical="center" wrapText="1"/>
    </xf>
    <xf numFmtId="49" fontId="35" fillId="0" borderId="91" xfId="0" applyNumberFormat="1" applyFont="1" applyBorder="1" applyAlignment="1">
      <alignment horizontal="left" vertical="center" wrapText="1"/>
    </xf>
    <xf numFmtId="0" fontId="34" fillId="11" borderId="84" xfId="0" applyFont="1" applyFill="1" applyBorder="1" applyAlignment="1">
      <alignment horizontal="center" vertical="center" wrapText="1"/>
    </xf>
    <xf numFmtId="0" fontId="34" fillId="11" borderId="85" xfId="0" applyFont="1" applyFill="1" applyBorder="1" applyAlignment="1">
      <alignment horizontal="center" vertical="center" wrapText="1"/>
    </xf>
    <xf numFmtId="3" fontId="34" fillId="11" borderId="85" xfId="0" applyNumberFormat="1" applyFont="1" applyFill="1" applyBorder="1" applyAlignment="1">
      <alignment horizontal="center" vertical="center" wrapText="1"/>
    </xf>
    <xf numFmtId="3" fontId="34" fillId="11" borderId="105" xfId="0" applyNumberFormat="1" applyFont="1" applyFill="1" applyBorder="1" applyAlignment="1">
      <alignment horizontal="center" vertical="center" wrapText="1"/>
    </xf>
    <xf numFmtId="0" fontId="34" fillId="11" borderId="105" xfId="0" applyFont="1" applyFill="1" applyBorder="1" applyAlignment="1">
      <alignment horizontal="center" vertical="center" wrapText="1"/>
    </xf>
    <xf numFmtId="3" fontId="34" fillId="11" borderId="87" xfId="0" applyNumberFormat="1" applyFont="1" applyFill="1" applyBorder="1" applyAlignment="1">
      <alignment horizontal="center" vertical="center" wrapText="1"/>
    </xf>
    <xf numFmtId="0" fontId="32" fillId="0" borderId="108" xfId="0" applyFont="1" applyFill="1" applyBorder="1" applyAlignment="1">
      <alignment horizontal="justify" vertical="center" wrapText="1"/>
    </xf>
    <xf numFmtId="0" fontId="33" fillId="0" borderId="102" xfId="0" applyFont="1" applyFill="1" applyBorder="1" applyAlignment="1">
      <alignment horizontal="center"/>
    </xf>
    <xf numFmtId="0" fontId="33" fillId="0" borderId="103" xfId="0" applyFont="1" applyFill="1" applyBorder="1" applyAlignment="1">
      <alignment horizontal="center"/>
    </xf>
    <xf numFmtId="0" fontId="33" fillId="0" borderId="104" xfId="0" applyFont="1" applyFill="1" applyBorder="1" applyAlignment="1">
      <alignment horizontal="center"/>
    </xf>
    <xf numFmtId="3" fontId="34" fillId="11" borderId="86" xfId="0" applyNumberFormat="1" applyFont="1" applyFill="1" applyBorder="1" applyAlignment="1">
      <alignment horizontal="center" vertical="center" wrapText="1"/>
    </xf>
    <xf numFmtId="0" fontId="34" fillId="11" borderId="87" xfId="0" applyFont="1" applyFill="1" applyBorder="1" applyAlignment="1">
      <alignment horizontal="center" vertical="center" wrapText="1"/>
    </xf>
    <xf numFmtId="0" fontId="35" fillId="0" borderId="135" xfId="0" applyFont="1" applyFill="1" applyBorder="1" applyAlignment="1">
      <alignment horizontal="justify" vertical="top" wrapText="1"/>
    </xf>
    <xf numFmtId="0" fontId="32" fillId="0" borderId="150" xfId="0" applyFont="1" applyFill="1" applyBorder="1" applyAlignment="1">
      <alignment horizontal="justify" vertical="top" wrapText="1"/>
    </xf>
    <xf numFmtId="0" fontId="32" fillId="0" borderId="122" xfId="0" applyFont="1" applyFill="1" applyBorder="1" applyAlignment="1">
      <alignment horizontal="justify" vertical="top" wrapText="1"/>
    </xf>
    <xf numFmtId="0" fontId="32" fillId="0" borderId="146" xfId="0" applyFont="1" applyFill="1" applyBorder="1" applyAlignment="1">
      <alignment horizontal="justify" vertical="top" wrapText="1"/>
    </xf>
    <xf numFmtId="4" fontId="32" fillId="0" borderId="151" xfId="0" applyNumberFormat="1" applyFont="1" applyFill="1" applyBorder="1" applyAlignment="1">
      <alignment horizontal="center" vertical="center" wrapText="1"/>
    </xf>
    <xf numFmtId="4" fontId="32" fillId="0" borderId="128" xfId="0" applyNumberFormat="1" applyFont="1" applyFill="1" applyBorder="1" applyAlignment="1">
      <alignment horizontal="center" vertical="center" wrapText="1"/>
    </xf>
    <xf numFmtId="4" fontId="32" fillId="0" borderId="154" xfId="0" applyNumberFormat="1" applyFont="1" applyFill="1" applyBorder="1" applyAlignment="1">
      <alignment horizontal="center" vertical="center" wrapText="1"/>
    </xf>
    <xf numFmtId="4" fontId="32" fillId="0" borderId="147" xfId="0" applyNumberFormat="1" applyFont="1" applyFill="1" applyBorder="1" applyAlignment="1">
      <alignment horizontal="center" vertical="center" wrapText="1"/>
    </xf>
    <xf numFmtId="0" fontId="35" fillId="0" borderId="135" xfId="0" applyFont="1" applyFill="1" applyBorder="1" applyAlignment="1">
      <alignment horizontal="left" vertical="center" wrapText="1"/>
    </xf>
    <xf numFmtId="0" fontId="35" fillId="0" borderId="150" xfId="0" applyFont="1" applyFill="1" applyBorder="1" applyAlignment="1">
      <alignment horizontal="left" vertical="center" wrapText="1"/>
    </xf>
    <xf numFmtId="0" fontId="35" fillId="0" borderId="122" xfId="0" applyFont="1" applyFill="1" applyBorder="1" applyAlignment="1">
      <alignment horizontal="left" vertical="center" wrapText="1"/>
    </xf>
    <xf numFmtId="0" fontId="35" fillId="0" borderId="146" xfId="0" applyFont="1" applyFill="1" applyBorder="1" applyAlignment="1">
      <alignment horizontal="left" vertical="center" wrapText="1"/>
    </xf>
    <xf numFmtId="0" fontId="35" fillId="2" borderId="135" xfId="0" applyFont="1" applyFill="1" applyBorder="1" applyAlignment="1">
      <alignment horizontal="justify" vertical="center" wrapText="1"/>
    </xf>
    <xf numFmtId="0" fontId="35" fillId="2" borderId="136" xfId="0" applyFont="1" applyFill="1" applyBorder="1" applyAlignment="1">
      <alignment horizontal="justify" vertical="center" wrapText="1"/>
    </xf>
    <xf numFmtId="0" fontId="35" fillId="2" borderId="122" xfId="0" applyFont="1" applyFill="1" applyBorder="1" applyAlignment="1">
      <alignment horizontal="justify" vertical="center" wrapText="1"/>
    </xf>
    <xf numFmtId="0" fontId="35" fillId="2" borderId="131" xfId="0" applyFont="1" applyFill="1" applyBorder="1" applyAlignment="1">
      <alignment horizontal="justify" vertical="center" wrapText="1"/>
    </xf>
    <xf numFmtId="4" fontId="35" fillId="2" borderId="137" xfId="0" applyNumberFormat="1" applyFont="1" applyFill="1" applyBorder="1" applyAlignment="1">
      <alignment horizontal="center" vertical="center" wrapText="1"/>
    </xf>
    <xf numFmtId="4" fontId="35" fillId="2" borderId="132" xfId="0" applyNumberFormat="1" applyFont="1" applyFill="1" applyBorder="1" applyAlignment="1">
      <alignment horizontal="center" vertical="center" wrapText="1"/>
    </xf>
    <xf numFmtId="0" fontId="35" fillId="2" borderId="108" xfId="0" applyFont="1" applyFill="1" applyBorder="1" applyAlignment="1">
      <alignment horizontal="justify" vertical="center" wrapText="1"/>
    </xf>
    <xf numFmtId="0" fontId="35" fillId="2" borderId="8" xfId="0" applyFont="1" applyFill="1" applyBorder="1" applyAlignment="1">
      <alignment horizontal="justify" vertical="center" wrapText="1"/>
    </xf>
    <xf numFmtId="4" fontId="35" fillId="2" borderId="5" xfId="0" applyNumberFormat="1" applyFont="1" applyFill="1" applyBorder="1" applyAlignment="1">
      <alignment horizontal="center" vertical="center" wrapText="1"/>
    </xf>
    <xf numFmtId="0" fontId="35" fillId="2" borderId="135" xfId="0" applyFont="1" applyFill="1" applyBorder="1" applyAlignment="1">
      <alignment horizontal="left" vertical="center" wrapText="1"/>
    </xf>
    <xf numFmtId="0" fontId="35" fillId="2" borderId="136" xfId="0" applyFont="1" applyFill="1" applyBorder="1" applyAlignment="1">
      <alignment horizontal="left" vertical="center" wrapText="1"/>
    </xf>
    <xf numFmtId="0" fontId="35" fillId="2" borderId="92" xfId="0" applyFont="1" applyFill="1" applyBorder="1" applyAlignment="1">
      <alignment horizontal="left" vertical="center" wrapText="1"/>
    </xf>
    <xf numFmtId="0" fontId="35" fillId="2" borderId="111" xfId="0" applyFont="1" applyFill="1" applyBorder="1" applyAlignment="1">
      <alignment horizontal="left" vertical="center" wrapText="1"/>
    </xf>
    <xf numFmtId="0" fontId="35" fillId="2" borderId="122" xfId="0" applyFont="1" applyFill="1" applyBorder="1" applyAlignment="1">
      <alignment horizontal="left" vertical="center" wrapText="1"/>
    </xf>
    <xf numFmtId="0" fontId="35" fillId="2" borderId="131" xfId="0" applyFont="1" applyFill="1" applyBorder="1" applyAlignment="1">
      <alignment horizontal="left" vertical="center" wrapText="1"/>
    </xf>
    <xf numFmtId="4" fontId="35" fillId="2" borderId="20" xfId="0" applyNumberFormat="1" applyFont="1" applyFill="1" applyBorder="1" applyAlignment="1">
      <alignment horizontal="center" vertical="center" wrapText="1"/>
    </xf>
    <xf numFmtId="0" fontId="33" fillId="0" borderId="93" xfId="0" applyFont="1" applyFill="1" applyBorder="1" applyAlignment="1">
      <alignment horizontal="center"/>
    </xf>
    <xf numFmtId="0" fontId="33" fillId="0" borderId="47" xfId="0" applyFont="1" applyFill="1" applyBorder="1" applyAlignment="1">
      <alignment horizontal="center"/>
    </xf>
    <xf numFmtId="0" fontId="33" fillId="0" borderId="94" xfId="0" applyFont="1" applyFill="1" applyBorder="1" applyAlignment="1">
      <alignment horizontal="center"/>
    </xf>
    <xf numFmtId="0" fontId="34" fillId="11" borderId="109" xfId="0" applyFont="1" applyFill="1" applyBorder="1" applyAlignment="1">
      <alignment horizontal="center" vertical="center" wrapText="1"/>
    </xf>
    <xf numFmtId="0" fontId="34" fillId="11" borderId="85" xfId="0" applyFont="1" applyFill="1" applyBorder="1" applyAlignment="1">
      <alignment horizontal="justify" vertical="top" wrapText="1"/>
    </xf>
    <xf numFmtId="0" fontId="32" fillId="0" borderId="121" xfId="0" applyFont="1" applyBorder="1" applyAlignment="1">
      <alignment horizontal="justify" vertical="top" wrapText="1"/>
    </xf>
    <xf numFmtId="0" fontId="32" fillId="0" borderId="130" xfId="0" applyFont="1" applyBorder="1" applyAlignment="1">
      <alignment horizontal="justify" vertical="top" wrapText="1"/>
    </xf>
    <xf numFmtId="4" fontId="32" fillId="0" borderId="120" xfId="0" applyNumberFormat="1" applyFont="1" applyFill="1" applyBorder="1" applyAlignment="1">
      <alignment horizontal="center" vertical="center" wrapText="1"/>
    </xf>
    <xf numFmtId="4" fontId="32" fillId="0" borderId="118" xfId="0" applyNumberFormat="1" applyFont="1" applyFill="1" applyBorder="1" applyAlignment="1">
      <alignment horizontal="center" vertical="center" wrapText="1"/>
    </xf>
    <xf numFmtId="0" fontId="32" fillId="0" borderId="0" xfId="0" applyFont="1" applyFill="1" applyBorder="1" applyAlignment="1">
      <alignment horizontal="justify" vertical="center" wrapText="1"/>
    </xf>
    <xf numFmtId="0" fontId="32" fillId="0" borderId="122" xfId="0" applyFont="1" applyFill="1" applyBorder="1" applyAlignment="1">
      <alignment horizontal="justify" vertical="center" wrapText="1"/>
    </xf>
    <xf numFmtId="0" fontId="32" fillId="0" borderId="123" xfId="0" applyFont="1" applyFill="1" applyBorder="1" applyAlignment="1">
      <alignment horizontal="justify" vertical="center" wrapText="1"/>
    </xf>
    <xf numFmtId="4" fontId="32" fillId="0" borderId="21" xfId="0" applyNumberFormat="1" applyFont="1" applyFill="1" applyBorder="1" applyAlignment="1">
      <alignment horizontal="center" vertical="center" wrapText="1"/>
    </xf>
    <xf numFmtId="4" fontId="32" fillId="0" borderId="124" xfId="0" applyNumberFormat="1" applyFont="1" applyFill="1" applyBorder="1" applyAlignment="1">
      <alignment horizontal="center" vertical="center" wrapText="1"/>
    </xf>
    <xf numFmtId="0" fontId="32" fillId="0" borderId="92" xfId="0" applyFont="1" applyBorder="1" applyAlignment="1">
      <alignment horizontal="left" vertical="justify"/>
    </xf>
    <xf numFmtId="0" fontId="32" fillId="0" borderId="0" xfId="0" applyFont="1" applyBorder="1" applyAlignment="1">
      <alignment horizontal="left" vertical="justify"/>
    </xf>
    <xf numFmtId="0" fontId="32" fillId="0" borderId="122" xfId="0" applyFont="1" applyBorder="1" applyAlignment="1">
      <alignment horizontal="left" vertical="justify"/>
    </xf>
    <xf numFmtId="0" fontId="32" fillId="0" borderId="123" xfId="0" applyFont="1" applyBorder="1" applyAlignment="1">
      <alignment horizontal="left" vertical="justify"/>
    </xf>
    <xf numFmtId="4" fontId="32" fillId="0" borderId="137" xfId="0" applyNumberFormat="1" applyFont="1" applyFill="1" applyBorder="1" applyAlignment="1">
      <alignment horizontal="center" vertical="center" wrapText="1"/>
    </xf>
    <xf numFmtId="4" fontId="32" fillId="0" borderId="132" xfId="0" applyNumberFormat="1" applyFont="1" applyFill="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wrapText="1"/>
    </xf>
    <xf numFmtId="0" fontId="33" fillId="0" borderId="31" xfId="0" applyFont="1" applyBorder="1" applyAlignment="1">
      <alignment horizontal="center"/>
    </xf>
    <xf numFmtId="0" fontId="34" fillId="11" borderId="80" xfId="0" applyFont="1" applyFill="1" applyBorder="1" applyAlignment="1">
      <alignment horizontal="center" vertical="center" wrapText="1"/>
    </xf>
    <xf numFmtId="0" fontId="34" fillId="11" borderId="81" xfId="0" applyFont="1" applyFill="1" applyBorder="1" applyAlignment="1">
      <alignment horizontal="justify" vertical="top" wrapText="1"/>
    </xf>
    <xf numFmtId="3" fontId="34" fillId="11" borderId="82" xfId="0" applyNumberFormat="1" applyFont="1" applyFill="1" applyBorder="1" applyAlignment="1">
      <alignment horizontal="center" vertical="center" wrapText="1"/>
    </xf>
    <xf numFmtId="3" fontId="34" fillId="11" borderId="81" xfId="0" applyNumberFormat="1" applyFont="1" applyFill="1" applyBorder="1" applyAlignment="1">
      <alignment horizontal="center" vertical="center" wrapText="1"/>
    </xf>
    <xf numFmtId="0" fontId="34" fillId="11" borderId="81" xfId="0" applyFont="1" applyFill="1" applyBorder="1" applyAlignment="1">
      <alignment horizontal="center" vertical="center" wrapText="1"/>
    </xf>
    <xf numFmtId="0" fontId="34" fillId="11" borderId="83" xfId="0" applyFont="1" applyFill="1" applyBorder="1" applyAlignment="1">
      <alignment horizontal="center" vertical="center" wrapText="1"/>
    </xf>
    <xf numFmtId="0" fontId="31" fillId="0" borderId="0" xfId="0" applyFont="1" applyAlignment="1">
      <alignment horizontal="left" vertical="justify"/>
    </xf>
    <xf numFmtId="0" fontId="32" fillId="0" borderId="95" xfId="0" applyFont="1" applyFill="1" applyBorder="1" applyAlignment="1">
      <alignment horizontal="justify" vertical="top" wrapText="1"/>
    </xf>
    <xf numFmtId="0" fontId="32" fillId="0" borderId="116" xfId="0" applyFont="1" applyFill="1" applyBorder="1" applyAlignment="1">
      <alignment horizontal="justify" vertical="top" wrapText="1"/>
    </xf>
    <xf numFmtId="0" fontId="32" fillId="0" borderId="123" xfId="0" applyFont="1" applyFill="1" applyBorder="1" applyAlignment="1">
      <alignment horizontal="justify" vertical="top" wrapText="1"/>
    </xf>
    <xf numFmtId="4" fontId="32" fillId="0" borderId="119" xfId="0" applyNumberFormat="1" applyFont="1" applyFill="1" applyBorder="1" applyAlignment="1">
      <alignment horizontal="center" vertical="center" wrapText="1"/>
    </xf>
    <xf numFmtId="4" fontId="32" fillId="0" borderId="127" xfId="0" applyNumberFormat="1" applyFont="1" applyFill="1" applyBorder="1" applyAlignment="1">
      <alignment horizontal="center" vertical="center" wrapText="1"/>
    </xf>
    <xf numFmtId="0" fontId="32" fillId="0" borderId="92"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122" xfId="0" applyFont="1" applyFill="1" applyBorder="1" applyAlignment="1">
      <alignment horizontal="left" vertical="center" wrapText="1"/>
    </xf>
    <xf numFmtId="0" fontId="32" fillId="0" borderId="123" xfId="0" applyFont="1" applyFill="1" applyBorder="1" applyAlignment="1">
      <alignment horizontal="left" vertical="center" wrapText="1"/>
    </xf>
    <xf numFmtId="0" fontId="32" fillId="0" borderId="95" xfId="0" applyFont="1" applyFill="1" applyBorder="1" applyAlignment="1">
      <alignment horizontal="justify" vertical="center" wrapText="1"/>
    </xf>
    <xf numFmtId="0" fontId="32" fillId="0" borderId="116" xfId="0" applyFont="1" applyFill="1" applyBorder="1" applyAlignment="1">
      <alignment horizontal="justify" vertical="center" wrapText="1"/>
    </xf>
    <xf numFmtId="0" fontId="32" fillId="0" borderId="92"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122" xfId="0" applyFont="1" applyFill="1" applyBorder="1" applyAlignment="1">
      <alignment horizontal="left" vertical="top" wrapText="1"/>
    </xf>
    <xf numFmtId="0" fontId="32" fillId="0" borderId="123" xfId="0" applyFont="1" applyFill="1" applyBorder="1" applyAlignment="1">
      <alignment horizontal="left" vertical="top" wrapText="1"/>
    </xf>
    <xf numFmtId="0" fontId="35" fillId="0" borderId="92" xfId="0" applyFont="1" applyFill="1" applyBorder="1" applyAlignment="1">
      <alignment horizontal="left" vertical="top" wrapText="1"/>
    </xf>
    <xf numFmtId="0" fontId="32" fillId="0" borderId="107" xfId="0" applyFont="1" applyFill="1" applyBorder="1" applyAlignment="1">
      <alignment horizontal="left" vertical="top" wrapText="1"/>
    </xf>
    <xf numFmtId="0" fontId="32" fillId="0" borderId="117" xfId="0" applyFont="1" applyFill="1" applyBorder="1" applyAlignment="1">
      <alignment horizontal="left" vertical="top"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2" xfId="0" applyFont="1" applyFill="1" applyBorder="1" applyAlignment="1">
      <alignment horizontal="center" vertical="top" wrapText="1"/>
    </xf>
    <xf numFmtId="0" fontId="7" fillId="5" borderId="13" xfId="0" applyFont="1" applyFill="1" applyBorder="1" applyAlignment="1">
      <alignment horizontal="center" vertical="top" wrapText="1"/>
    </xf>
    <xf numFmtId="43" fontId="9" fillId="0" borderId="25" xfId="48" applyFont="1" applyBorder="1" applyAlignment="1">
      <alignment horizontal="center" vertical="center"/>
    </xf>
    <xf numFmtId="43" fontId="9" fillId="0" borderId="44" xfId="48" applyFont="1" applyBorder="1" applyAlignment="1">
      <alignment horizontal="center" vertical="center"/>
    </xf>
    <xf numFmtId="43" fontId="9" fillId="0" borderId="40" xfId="48" applyFont="1" applyBorder="1" applyAlignment="1">
      <alignment horizontal="center" vertical="center"/>
    </xf>
    <xf numFmtId="0" fontId="10" fillId="0" borderId="1" xfId="0" applyFont="1" applyBorder="1" applyAlignment="1">
      <alignment horizontal="left" vertical="center" wrapText="1"/>
    </xf>
    <xf numFmtId="43" fontId="9" fillId="0" borderId="5" xfId="48" applyFont="1" applyBorder="1" applyAlignment="1">
      <alignment horizontal="center" vertical="center"/>
    </xf>
    <xf numFmtId="43" fontId="9" fillId="0" borderId="20" xfId="48" applyFont="1" applyBorder="1" applyAlignment="1">
      <alignment horizontal="center" vertical="center"/>
    </xf>
    <xf numFmtId="43" fontId="9" fillId="0" borderId="2" xfId="48" applyFont="1" applyBorder="1" applyAlignment="1">
      <alignment horizontal="center" vertical="center"/>
    </xf>
    <xf numFmtId="0" fontId="12" fillId="0" borderId="1" xfId="0" applyFont="1" applyBorder="1" applyAlignment="1">
      <alignment horizontal="left" vertical="center"/>
    </xf>
    <xf numFmtId="0" fontId="10" fillId="2" borderId="1" xfId="0" applyFont="1" applyFill="1" applyBorder="1" applyAlignment="1">
      <alignment horizontal="justify" vertical="center" wrapText="1"/>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7" fillId="0" borderId="1" xfId="0" applyFont="1" applyBorder="1" applyAlignment="1">
      <alignment horizontal="justify" vertical="center" wrapText="1"/>
    </xf>
    <xf numFmtId="43" fontId="9" fillId="0" borderId="5" xfId="48" applyFont="1" applyBorder="1" applyAlignment="1">
      <alignment horizontal="right" vertical="center"/>
    </xf>
    <xf numFmtId="43" fontId="9" fillId="0" borderId="20" xfId="48" applyFont="1" applyBorder="1" applyAlignment="1">
      <alignment horizontal="right" vertical="center"/>
    </xf>
    <xf numFmtId="43" fontId="9" fillId="0" borderId="2" xfId="48" applyFont="1" applyBorder="1" applyAlignment="1">
      <alignment horizontal="right" vertical="center"/>
    </xf>
    <xf numFmtId="43" fontId="9" fillId="0" borderId="25" xfId="48" applyFont="1" applyBorder="1" applyAlignment="1">
      <alignment horizontal="right" vertical="center"/>
    </xf>
    <xf numFmtId="43" fontId="9" fillId="0" borderId="44" xfId="48" applyFont="1" applyBorder="1" applyAlignment="1">
      <alignment horizontal="right" vertical="center"/>
    </xf>
    <xf numFmtId="43" fontId="9" fillId="0" borderId="40" xfId="48" applyFont="1" applyBorder="1" applyAlignment="1">
      <alignment horizontal="right" vertical="center"/>
    </xf>
    <xf numFmtId="0" fontId="10" fillId="0" borderId="1" xfId="0" applyFont="1" applyBorder="1" applyAlignment="1">
      <alignment horizontal="justify" vertical="center" wrapText="1"/>
    </xf>
    <xf numFmtId="0" fontId="12" fillId="0" borderId="1" xfId="0" applyFont="1" applyBorder="1" applyAlignment="1">
      <alignment horizontal="center" vertical="center"/>
    </xf>
    <xf numFmtId="0" fontId="11" fillId="0" borderId="1" xfId="0" applyFont="1" applyBorder="1" applyAlignment="1">
      <alignment horizontal="justify" vertical="center" wrapText="1"/>
    </xf>
    <xf numFmtId="43" fontId="9" fillId="0" borderId="19" xfId="48" applyFont="1" applyBorder="1" applyAlignment="1">
      <alignment horizontal="left" vertical="center"/>
    </xf>
    <xf numFmtId="0" fontId="7" fillId="0" borderId="18" xfId="0" applyFont="1" applyBorder="1" applyAlignment="1">
      <alignment horizontal="center" vertical="center"/>
    </xf>
    <xf numFmtId="0" fontId="12" fillId="0" borderId="1" xfId="0" applyFont="1" applyBorder="1" applyAlignment="1">
      <alignment horizontal="justify" vertical="center" wrapText="1"/>
    </xf>
    <xf numFmtId="43" fontId="9" fillId="0" borderId="1" xfId="48" applyFont="1" applyBorder="1" applyAlignment="1">
      <alignment horizontal="left" vertical="center"/>
    </xf>
    <xf numFmtId="0" fontId="12" fillId="0" borderId="5" xfId="0" applyFont="1" applyBorder="1" applyAlignment="1">
      <alignment horizontal="justify" vertical="center" wrapText="1"/>
    </xf>
    <xf numFmtId="0" fontId="12" fillId="0" borderId="2" xfId="0" applyFont="1" applyBorder="1" applyAlignment="1">
      <alignment horizontal="justify" vertical="center" wrapText="1"/>
    </xf>
    <xf numFmtId="0" fontId="7" fillId="0" borderId="18" xfId="0" applyFont="1" applyBorder="1" applyAlignment="1">
      <alignment horizontal="left" vertical="center" wrapText="1"/>
    </xf>
    <xf numFmtId="0" fontId="12" fillId="0" borderId="20" xfId="0" applyFont="1" applyBorder="1" applyAlignment="1">
      <alignment horizontal="justify" vertical="center" wrapText="1"/>
    </xf>
    <xf numFmtId="43" fontId="13" fillId="0" borderId="1" xfId="48" applyFont="1" applyBorder="1" applyAlignment="1">
      <alignment vertical="top"/>
    </xf>
    <xf numFmtId="43" fontId="13" fillId="0" borderId="19" xfId="48" applyFont="1" applyBorder="1" applyAlignment="1">
      <alignment horizontal="left" vertical="top"/>
    </xf>
    <xf numFmtId="0" fontId="12" fillId="6" borderId="27" xfId="0" applyFont="1" applyFill="1" applyBorder="1" applyAlignment="1">
      <alignment horizontal="left" vertical="center" wrapText="1"/>
    </xf>
    <xf numFmtId="0" fontId="12" fillId="6" borderId="29" xfId="0" applyFont="1" applyFill="1" applyBorder="1" applyAlignment="1">
      <alignment horizontal="left" vertical="center" wrapText="1"/>
    </xf>
    <xf numFmtId="0" fontId="12" fillId="6" borderId="28"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7" fillId="0" borderId="18" xfId="0" applyFont="1" applyBorder="1" applyAlignment="1">
      <alignment horizontal="left" vertical="center"/>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5" xfId="0" applyFont="1" applyBorder="1" applyAlignment="1">
      <alignment horizontal="justify" vertical="center" wrapText="1"/>
    </xf>
    <xf numFmtId="0" fontId="10" fillId="0" borderId="20" xfId="0" applyFont="1" applyBorder="1" applyAlignment="1">
      <alignment horizontal="justify" vertical="center" wrapText="1"/>
    </xf>
    <xf numFmtId="0" fontId="14"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7" fillId="6" borderId="18"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9" xfId="0" applyFont="1" applyFill="1" applyBorder="1" applyAlignment="1">
      <alignment horizontal="center"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12" fillId="0" borderId="23" xfId="0" applyFont="1" applyBorder="1" applyAlignment="1">
      <alignment horizontal="justify" vertical="center" wrapText="1"/>
    </xf>
    <xf numFmtId="0" fontId="10" fillId="0" borderId="23" xfId="0" applyFont="1" applyBorder="1" applyAlignment="1">
      <alignment horizontal="justify" vertical="center" wrapText="1"/>
    </xf>
    <xf numFmtId="0" fontId="7" fillId="0" borderId="17" xfId="0" applyFont="1" applyBorder="1" applyAlignment="1">
      <alignment horizontal="center" vertical="center"/>
    </xf>
    <xf numFmtId="0" fontId="10" fillId="0" borderId="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 xfId="0" applyFont="1" applyBorder="1" applyAlignment="1">
      <alignment horizontal="center" vertical="center" wrapText="1"/>
    </xf>
    <xf numFmtId="43" fontId="9" fillId="0" borderId="19" xfId="48" applyFont="1" applyBorder="1" applyAlignment="1">
      <alignment horizontal="center" vertical="center"/>
    </xf>
    <xf numFmtId="0" fontId="10" fillId="0" borderId="1" xfId="0" applyFont="1" applyBorder="1" applyAlignment="1">
      <alignment horizontal="left" vertical="top" wrapText="1"/>
    </xf>
    <xf numFmtId="0" fontId="7" fillId="0" borderId="9" xfId="0" applyFont="1" applyBorder="1" applyAlignment="1">
      <alignment horizontal="center" vertical="center"/>
    </xf>
    <xf numFmtId="0" fontId="12" fillId="0" borderId="10" xfId="0" applyFont="1" applyBorder="1" applyAlignment="1">
      <alignment horizontal="justify" vertical="center" wrapText="1"/>
    </xf>
    <xf numFmtId="0" fontId="12"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0" borderId="5" xfId="0" applyNumberFormat="1" applyFont="1" applyBorder="1" applyAlignment="1">
      <alignment horizontal="justify" vertical="center" wrapText="1"/>
    </xf>
    <xf numFmtId="0" fontId="9" fillId="0" borderId="20" xfId="0" applyNumberFormat="1" applyFont="1" applyBorder="1" applyAlignment="1">
      <alignment horizontal="justify" vertical="center" wrapText="1"/>
    </xf>
    <xf numFmtId="0" fontId="9" fillId="0" borderId="2" xfId="0" applyNumberFormat="1" applyFont="1" applyBorder="1" applyAlignment="1">
      <alignment horizontal="justify" vertical="center" wrapText="1"/>
    </xf>
    <xf numFmtId="43" fontId="9" fillId="0" borderId="1" xfId="48" applyFont="1" applyBorder="1" applyAlignment="1">
      <alignment horizontal="center" vertical="center"/>
    </xf>
    <xf numFmtId="0" fontId="10" fillId="0" borderId="1" xfId="0" applyFont="1" applyBorder="1" applyAlignment="1">
      <alignment horizontal="center" vertical="center" wrapText="1"/>
    </xf>
    <xf numFmtId="0" fontId="12" fillId="6" borderId="1" xfId="0" applyFont="1" applyFill="1" applyBorder="1" applyAlignment="1">
      <alignment horizontal="left" vertical="center" wrapText="1"/>
    </xf>
    <xf numFmtId="0" fontId="7" fillId="0" borderId="5" xfId="0" applyFont="1" applyBorder="1" applyAlignment="1">
      <alignment horizontal="justify" vertical="center" wrapText="1"/>
    </xf>
    <xf numFmtId="0" fontId="9" fillId="0" borderId="20" xfId="0" applyFont="1" applyBorder="1" applyAlignment="1">
      <alignment horizontal="justify" vertical="center" wrapText="1"/>
    </xf>
    <xf numFmtId="0" fontId="9" fillId="0" borderId="2" xfId="0" applyFont="1" applyBorder="1" applyAlignment="1">
      <alignment horizontal="justify" vertical="center" wrapText="1"/>
    </xf>
    <xf numFmtId="0" fontId="7" fillId="6" borderId="1" xfId="0" applyFont="1" applyFill="1" applyBorder="1" applyAlignment="1">
      <alignment horizontal="left" vertical="center"/>
    </xf>
    <xf numFmtId="0" fontId="7" fillId="0" borderId="14" xfId="0" applyFont="1" applyBorder="1" applyAlignment="1">
      <alignment horizontal="left" vertical="center"/>
    </xf>
    <xf numFmtId="0" fontId="10" fillId="0" borderId="1" xfId="0" applyFont="1" applyBorder="1" applyAlignment="1">
      <alignment horizontal="left" vertical="center"/>
    </xf>
    <xf numFmtId="0" fontId="7" fillId="6" borderId="32" xfId="0" applyFont="1" applyFill="1" applyBorder="1" applyAlignment="1">
      <alignment horizontal="left"/>
    </xf>
    <xf numFmtId="0" fontId="7" fillId="6" borderId="33" xfId="0" applyFont="1" applyFill="1" applyBorder="1" applyAlignment="1">
      <alignment horizontal="left"/>
    </xf>
    <xf numFmtId="0" fontId="7" fillId="6" borderId="46" xfId="0" applyFont="1" applyFill="1" applyBorder="1" applyAlignment="1">
      <alignment horizontal="left"/>
    </xf>
    <xf numFmtId="0" fontId="10" fillId="0" borderId="10" xfId="0" applyFont="1" applyBorder="1" applyAlignment="1">
      <alignment horizontal="justify" vertical="center"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0" fillId="0" borderId="68" xfId="0" applyBorder="1" applyAlignment="1">
      <alignment horizontal="center" vertical="top" wrapText="1"/>
    </xf>
    <xf numFmtId="0" fontId="21" fillId="0" borderId="35"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0" fillId="0" borderId="67" xfId="0" applyBorder="1" applyAlignment="1">
      <alignment horizontal="center" vertical="center" wrapText="1"/>
    </xf>
    <xf numFmtId="0" fontId="0" fillId="0" borderId="36" xfId="0" applyBorder="1" applyAlignment="1">
      <alignment horizontal="center" vertical="center" wrapText="1"/>
    </xf>
    <xf numFmtId="0" fontId="0" fillId="0" borderId="63" xfId="0" applyBorder="1" applyAlignment="1">
      <alignment horizontal="center" vertical="center" wrapText="1"/>
    </xf>
    <xf numFmtId="0" fontId="23" fillId="12" borderId="69" xfId="0" applyFont="1" applyFill="1" applyBorder="1" applyAlignment="1">
      <alignment horizontal="left" vertical="center"/>
    </xf>
    <xf numFmtId="0" fontId="23" fillId="12" borderId="70" xfId="0" applyFont="1" applyFill="1" applyBorder="1" applyAlignment="1">
      <alignment horizontal="left" vertical="center"/>
    </xf>
    <xf numFmtId="0" fontId="23" fillId="12" borderId="14" xfId="0" applyFont="1" applyFill="1" applyBorder="1" applyAlignment="1">
      <alignment horizontal="left" vertical="center"/>
    </xf>
    <xf numFmtId="0" fontId="23" fillId="12" borderId="15" xfId="0" applyFont="1" applyFill="1" applyBorder="1" applyAlignment="1">
      <alignment horizontal="left" vertical="center"/>
    </xf>
    <xf numFmtId="0" fontId="8" fillId="0" borderId="0" xfId="0" applyFont="1" applyBorder="1" applyAlignment="1">
      <alignment horizontal="left"/>
    </xf>
    <xf numFmtId="0" fontId="20" fillId="12" borderId="39"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35"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35" xfId="0" applyFont="1" applyFill="1" applyBorder="1" applyAlignment="1">
      <alignment horizontal="center" vertical="center"/>
    </xf>
    <xf numFmtId="0" fontId="20" fillId="12" borderId="63" xfId="0" applyFont="1" applyFill="1" applyBorder="1" applyAlignment="1">
      <alignment horizontal="center" vertical="center"/>
    </xf>
    <xf numFmtId="0" fontId="20" fillId="12" borderId="13"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0" fillId="0" borderId="18" xfId="0" applyBorder="1" applyAlignment="1">
      <alignment horizontal="justify" vertical="center" wrapText="1"/>
    </xf>
    <xf numFmtId="0" fontId="0" fillId="0" borderId="14" xfId="0" applyBorder="1" applyAlignment="1">
      <alignment horizontal="justify" vertical="center" wrapText="1"/>
    </xf>
    <xf numFmtId="0" fontId="0" fillId="0" borderId="1" xfId="0" applyBorder="1" applyAlignment="1">
      <alignment horizontal="justify" vertical="top" wrapText="1"/>
    </xf>
    <xf numFmtId="0" fontId="0" fillId="0" borderId="25" xfId="0" applyBorder="1" applyAlignment="1">
      <alignment horizontal="justify" vertical="center" wrapText="1"/>
    </xf>
    <xf numFmtId="0" fontId="0" fillId="0" borderId="40" xfId="0" applyBorder="1" applyAlignment="1">
      <alignment horizontal="justify" vertical="center" wrapText="1"/>
    </xf>
    <xf numFmtId="0" fontId="0" fillId="0" borderId="1" xfId="0" applyBorder="1" applyAlignment="1">
      <alignment horizontal="justify" vertical="center" wrapText="1"/>
    </xf>
    <xf numFmtId="0" fontId="0" fillId="0" borderId="15" xfId="0" applyBorder="1" applyAlignment="1">
      <alignment horizontal="justify" vertical="center" wrapText="1"/>
    </xf>
    <xf numFmtId="0" fontId="0" fillId="0" borderId="17" xfId="0" applyBorder="1" applyAlignment="1">
      <alignment horizontal="center"/>
    </xf>
    <xf numFmtId="0" fontId="0" fillId="0" borderId="18" xfId="0" applyBorder="1" applyAlignment="1">
      <alignment horizont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0" fillId="0" borderId="40" xfId="0" applyBorder="1" applyAlignment="1">
      <alignment horizontal="center" vertical="center" wrapText="1"/>
    </xf>
    <xf numFmtId="0" fontId="21" fillId="0" borderId="1" xfId="0" applyFont="1" applyFill="1" applyBorder="1" applyAlignment="1">
      <alignment horizontal="justify" vertical="center" wrapText="1"/>
    </xf>
    <xf numFmtId="0" fontId="0" fillId="0" borderId="22" xfId="0" applyBorder="1" applyAlignment="1">
      <alignment horizontal="center"/>
    </xf>
    <xf numFmtId="0" fontId="0" fillId="0" borderId="24" xfId="0" applyBorder="1" applyAlignment="1">
      <alignment horizontal="center"/>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36" xfId="0" applyBorder="1" applyAlignment="1">
      <alignment horizontal="justify" vertical="center" wrapText="1"/>
    </xf>
    <xf numFmtId="0" fontId="0" fillId="0" borderId="63" xfId="0" applyBorder="1" applyAlignment="1">
      <alignment horizontal="justify" vertical="center" wrapText="1"/>
    </xf>
    <xf numFmtId="0" fontId="23" fillId="12" borderId="64" xfId="0" applyFont="1" applyFill="1" applyBorder="1" applyAlignment="1">
      <alignment horizontal="left" vertical="center"/>
    </xf>
    <xf numFmtId="0" fontId="23" fillId="12" borderId="65" xfId="0" applyFont="1" applyFill="1" applyBorder="1" applyAlignment="1">
      <alignment horizontal="left" vertical="center"/>
    </xf>
    <xf numFmtId="0" fontId="24" fillId="0" borderId="31" xfId="0" applyFont="1" applyBorder="1" applyAlignment="1">
      <alignment horizontal="left" vertical="center"/>
    </xf>
    <xf numFmtId="0" fontId="20" fillId="12" borderId="11" xfId="0" applyFont="1" applyFill="1" applyBorder="1" applyAlignment="1">
      <alignment horizontal="center" vertical="center" wrapText="1"/>
    </xf>
    <xf numFmtId="0" fontId="20" fillId="12" borderId="18" xfId="0" applyFont="1" applyFill="1" applyBorder="1" applyAlignment="1">
      <alignment horizontal="center" vertical="center" wrapText="1"/>
    </xf>
    <xf numFmtId="0" fontId="20" fillId="12" borderId="12"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2" borderId="12" xfId="0" applyFont="1" applyFill="1" applyBorder="1" applyAlignment="1">
      <alignment horizontal="center" vertical="center"/>
    </xf>
    <xf numFmtId="0" fontId="20" fillId="12" borderId="1" xfId="0" applyFont="1" applyFill="1" applyBorder="1" applyAlignment="1">
      <alignment horizontal="center" vertical="center"/>
    </xf>
    <xf numFmtId="0" fontId="0" fillId="0" borderId="9" xfId="0" applyBorder="1" applyAlignment="1">
      <alignment horizontal="justify" vertical="center" wrapText="1"/>
    </xf>
    <xf numFmtId="0" fontId="0" fillId="0" borderId="24" xfId="0" applyBorder="1" applyAlignment="1">
      <alignment horizontal="justify" vertical="center" wrapText="1"/>
    </xf>
    <xf numFmtId="0" fontId="0" fillId="0" borderId="17" xfId="0" applyBorder="1" applyAlignment="1">
      <alignment horizontal="justify" vertical="center" wrapText="1"/>
    </xf>
    <xf numFmtId="0" fontId="0" fillId="0" borderId="10" xfId="0" applyBorder="1" applyAlignment="1">
      <alignment horizontal="center" vertical="top" wrapText="1"/>
    </xf>
    <xf numFmtId="0" fontId="0" fillId="0" borderId="20" xfId="0" applyBorder="1" applyAlignment="1">
      <alignment horizontal="center" vertical="top" wrapText="1"/>
    </xf>
    <xf numFmtId="0" fontId="0" fillId="0" borderId="2" xfId="0" applyBorder="1" applyAlignment="1">
      <alignment horizontal="center" vertical="top" wrapText="1"/>
    </xf>
    <xf numFmtId="0" fontId="0" fillId="0" borderId="35" xfId="0" applyBorder="1" applyAlignment="1">
      <alignment horizontal="center" vertical="center" wrapText="1"/>
    </xf>
    <xf numFmtId="0" fontId="0" fillId="0" borderId="5" xfId="0" applyBorder="1" applyAlignment="1">
      <alignment horizontal="justify" vertical="center" wrapText="1"/>
    </xf>
    <xf numFmtId="0" fontId="0" fillId="0" borderId="20" xfId="0" applyBorder="1" applyAlignment="1">
      <alignment horizontal="justify" vertical="center" wrapText="1"/>
    </xf>
    <xf numFmtId="0" fontId="0" fillId="0" borderId="7"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36" xfId="0" applyBorder="1" applyAlignment="1">
      <alignment horizontal="justify" vertical="top" wrapText="1"/>
    </xf>
    <xf numFmtId="0" fontId="8" fillId="0" borderId="31" xfId="0" applyFont="1" applyBorder="1" applyAlignment="1">
      <alignment horizontal="left" vertical="center"/>
    </xf>
    <xf numFmtId="0" fontId="22" fillId="12" borderId="60" xfId="0" applyFont="1" applyFill="1" applyBorder="1" applyAlignment="1">
      <alignment horizontal="left" vertical="center"/>
    </xf>
    <xf numFmtId="0" fontId="22" fillId="12" borderId="61" xfId="0" applyFont="1" applyFill="1" applyBorder="1" applyAlignment="1">
      <alignment horizontal="left" vertical="center"/>
    </xf>
    <xf numFmtId="0" fontId="8" fillId="0" borderId="31" xfId="0" applyFont="1" applyBorder="1" applyAlignment="1">
      <alignment horizontal="left"/>
    </xf>
    <xf numFmtId="0" fontId="0" fillId="0" borderId="18" xfId="0" applyBorder="1" applyAlignment="1">
      <alignment horizontal="center" vertical="top" wrapText="1"/>
    </xf>
    <xf numFmtId="0" fontId="0" fillId="0" borderId="1" xfId="0" applyBorder="1" applyAlignment="1">
      <alignment horizontal="left" vertical="top" wrapText="1"/>
    </xf>
    <xf numFmtId="0" fontId="1" fillId="0" borderId="0" xfId="0" applyFont="1" applyAlignment="1">
      <alignment horizontal="center"/>
    </xf>
    <xf numFmtId="0" fontId="5" fillId="0" borderId="12" xfId="0" applyFont="1" applyBorder="1" applyAlignment="1">
      <alignment horizontal="center"/>
    </xf>
    <xf numFmtId="0" fontId="5" fillId="0" borderId="1" xfId="0" applyFont="1" applyBorder="1" applyAlignment="1">
      <alignment horizontal="center"/>
    </xf>
    <xf numFmtId="0" fontId="5" fillId="0" borderId="15" xfId="0" applyFont="1" applyBorder="1" applyAlignment="1">
      <alignment horizontal="center"/>
    </xf>
    <xf numFmtId="0" fontId="5" fillId="0" borderId="2" xfId="0" applyFont="1" applyBorder="1" applyAlignment="1">
      <alignment horizontal="center"/>
    </xf>
    <xf numFmtId="4" fontId="5" fillId="0" borderId="12" xfId="0" applyNumberFormat="1" applyFont="1" applyBorder="1" applyAlignment="1">
      <alignment horizontal="center"/>
    </xf>
    <xf numFmtId="4" fontId="5" fillId="0" borderId="1" xfId="0" applyNumberFormat="1" applyFont="1" applyBorder="1" applyAlignment="1">
      <alignment horizontal="center"/>
    </xf>
    <xf numFmtId="4" fontId="5" fillId="0" borderId="5" xfId="0" applyNumberFormat="1" applyFont="1" applyBorder="1" applyAlignment="1">
      <alignment horizontal="center"/>
    </xf>
    <xf numFmtId="3" fontId="5" fillId="0" borderId="179" xfId="0" applyNumberFormat="1" applyFont="1" applyFill="1" applyBorder="1" applyAlignment="1">
      <alignment horizontal="center" vertical="center" wrapText="1"/>
    </xf>
    <xf numFmtId="3" fontId="5" fillId="0" borderId="28"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58" xfId="0" applyNumberFormat="1" applyFont="1" applyFill="1" applyBorder="1" applyAlignment="1">
      <alignment horizontal="center" vertical="center" wrapText="1"/>
    </xf>
    <xf numFmtId="3" fontId="5" fillId="0" borderId="206" xfId="0" applyNumberFormat="1" applyFont="1" applyFill="1" applyBorder="1" applyAlignment="1">
      <alignment horizontal="center" vertical="center" wrapText="1"/>
    </xf>
    <xf numFmtId="0" fontId="1" fillId="12" borderId="10" xfId="0" applyFont="1" applyFill="1" applyBorder="1" applyAlignment="1">
      <alignment horizontal="center"/>
    </xf>
    <xf numFmtId="0" fontId="0" fillId="12" borderId="2" xfId="0" applyFill="1" applyBorder="1" applyAlignment="1">
      <alignment horizontal="center"/>
    </xf>
    <xf numFmtId="4" fontId="1" fillId="0" borderId="3" xfId="0" applyNumberFormat="1" applyFont="1" applyBorder="1" applyAlignment="1">
      <alignment horizontal="center"/>
    </xf>
  </cellXfs>
  <cellStyles count="53">
    <cellStyle name="Euro" xfId="5"/>
    <cellStyle name="Euro 10" xfId="6"/>
    <cellStyle name="Euro 11" xfId="7"/>
    <cellStyle name="Euro 12" xfId="8"/>
    <cellStyle name="Euro 13" xfId="9"/>
    <cellStyle name="Euro 14" xfId="10"/>
    <cellStyle name="Euro 2" xfId="11"/>
    <cellStyle name="Euro 3" xfId="12"/>
    <cellStyle name="Euro 4" xfId="13"/>
    <cellStyle name="Euro 5" xfId="14"/>
    <cellStyle name="Euro 6" xfId="15"/>
    <cellStyle name="Euro 7" xfId="16"/>
    <cellStyle name="Euro 8" xfId="17"/>
    <cellStyle name="Euro 9" xfId="18"/>
    <cellStyle name="Millares" xfId="49" builtinId="3"/>
    <cellStyle name="Millares [0] 2" xfId="19"/>
    <cellStyle name="Millares [0] 3" xfId="20"/>
    <cellStyle name="Millares 2" xfId="21"/>
    <cellStyle name="Millares 2 2" xfId="45"/>
    <cellStyle name="Millares 3" xfId="22"/>
    <cellStyle name="Millares 4" xfId="23"/>
    <cellStyle name="Millares 4 2" xfId="24"/>
    <cellStyle name="Millares 5" xfId="25"/>
    <cellStyle name="Millares 6" xfId="46"/>
    <cellStyle name="Millares 7" xfId="47"/>
    <cellStyle name="Millares 8" xfId="48"/>
    <cellStyle name="Moneda [0] 2" xfId="26"/>
    <cellStyle name="Moneda 2" xfId="52"/>
    <cellStyle name="Normal" xfId="0" builtinId="0"/>
    <cellStyle name="Normal 10" xfId="3"/>
    <cellStyle name="Normal 10 2" xfId="27"/>
    <cellStyle name="Normal 11" xfId="28"/>
    <cellStyle name="Normal 12" xfId="29"/>
    <cellStyle name="Normal 13" xfId="30"/>
    <cellStyle name="Normal 14" xfId="4"/>
    <cellStyle name="Normal 14 2" xfId="51"/>
    <cellStyle name="Normal 2" xfId="1"/>
    <cellStyle name="Normal 2 2" xfId="2"/>
    <cellStyle name="Normal 2 2 2" xfId="31"/>
    <cellStyle name="Normal 2 3" xfId="32"/>
    <cellStyle name="Normal 2 3 2" xfId="33"/>
    <cellStyle name="Normal 3" xfId="34"/>
    <cellStyle name="Normal 3 2" xfId="44"/>
    <cellStyle name="Normal 4" xfId="35"/>
    <cellStyle name="Normal 5" xfId="36"/>
    <cellStyle name="Normal 5 2" xfId="37"/>
    <cellStyle name="Normal 6" xfId="38"/>
    <cellStyle name="Normal 7" xfId="39"/>
    <cellStyle name="Normal 8" xfId="40"/>
    <cellStyle name="Normal 9" xfId="41"/>
    <cellStyle name="Porcentaje" xfId="50" builtinId="5"/>
    <cellStyle name="Porcentual 2" xfId="42"/>
    <cellStyle name="Porcentual 2 2" xfId="43"/>
  </cellStyles>
  <dxfs count="0"/>
  <tableStyles count="0" defaultTableStyle="TableStyleMedium9" defaultPivotStyle="PivotStyleLight16"/>
  <colors>
    <mruColors>
      <color rgb="FFD9F7EF"/>
      <color rgb="FFEBFBF7"/>
      <color rgb="FF69AB97"/>
      <color rgb="FFCCF4EA"/>
      <color rgb="FFB6F0E2"/>
      <color rgb="FF3C9A96"/>
      <color rgb="FF4794A3"/>
      <color rgb="FF3A79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647700</xdr:colOff>
      <xdr:row>99</xdr:row>
      <xdr:rowOff>0</xdr:rowOff>
    </xdr:from>
    <xdr:ext cx="184731" cy="264560"/>
    <xdr:sp macro="" textlink="">
      <xdr:nvSpPr>
        <xdr:cNvPr id="2" name="1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 name="2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7"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8"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9"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0"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1"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2"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3"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5"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6"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7"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8"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19"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0"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1"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2"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3"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5"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6"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7"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8"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29"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0"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1"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2"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3"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5"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6" name="2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7"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8"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39"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0"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1"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2"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3"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5"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6"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7"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8"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49"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0"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1"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2"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3"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5" name="54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6" name="2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7" name="56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8" name="2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59"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0"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1"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2"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3"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5"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6"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7"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8"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69"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70"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71"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72"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73"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99</xdr:row>
      <xdr:rowOff>0</xdr:rowOff>
    </xdr:from>
    <xdr:ext cx="184731" cy="264560"/>
    <xdr:sp macro="" textlink="">
      <xdr:nvSpPr>
        <xdr:cNvPr id="74" name="5 CuadroTexto" hidden="1"/>
        <xdr:cNvSpPr txBox="1"/>
      </xdr:nvSpPr>
      <xdr:spPr>
        <a:xfrm>
          <a:off x="647700" y="3522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75" name="74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76" name="7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7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78"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79" name="78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0"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1"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2"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3"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4"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5"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6"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8"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89"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0"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1"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2"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3"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4"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5"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6"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8"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99"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0"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1"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2"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3"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4"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5"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6"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8"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09" name="2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0"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1"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2"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3"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4"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5"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6"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8"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19"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0"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1"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2"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3"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4"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5"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6"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8" name="127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29" name="2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0" name="129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1" name="2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2"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3"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4"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5"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6"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8"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39"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0"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1"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2"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3"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4"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5"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6"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60</xdr:row>
      <xdr:rowOff>0</xdr:rowOff>
    </xdr:from>
    <xdr:ext cx="184731" cy="264560"/>
    <xdr:sp macro="" textlink="">
      <xdr:nvSpPr>
        <xdr:cNvPr id="147" name="5 CuadroTexto" hidden="1"/>
        <xdr:cNvSpPr txBox="1"/>
      </xdr:nvSpPr>
      <xdr:spPr>
        <a:xfrm>
          <a:off x="647700" y="2077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48" name="147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49" name="148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2" name="151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5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6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7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2" name="2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8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19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1" name="200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2" name="2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3" name="202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4" name="2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0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1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1" name="220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2" name="221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5" name="224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2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3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4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5" name="2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5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6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4" name="273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5" name="2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6" name="27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7" name="2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7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4"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5"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6"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7"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8"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89"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90"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91"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92"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74</xdr:row>
      <xdr:rowOff>0</xdr:rowOff>
    </xdr:from>
    <xdr:ext cx="184731" cy="264560"/>
    <xdr:sp macro="" textlink="">
      <xdr:nvSpPr>
        <xdr:cNvPr id="293" name="5 CuadroTexto" hidden="1"/>
        <xdr:cNvSpPr txBox="1"/>
      </xdr:nvSpPr>
      <xdr:spPr>
        <a:xfrm>
          <a:off x="647700" y="2779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294" name="293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295" name="294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29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297"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298" name="297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299"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0"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1"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2"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3"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4"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5"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7"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8"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09"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0"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1"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2"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3"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4"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5"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7"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8"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19"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0"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1"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2"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3"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4"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5"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7"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8" name="2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29"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0"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1"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2"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3"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4"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5"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7"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8"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39"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0"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1"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2"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3"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4"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5"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7" name="346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8" name="2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49" name="348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0" name="2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1"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2"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3"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4"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5"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7"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8"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59"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60"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61"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62"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63"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64"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65"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647700</xdr:colOff>
      <xdr:row>58</xdr:row>
      <xdr:rowOff>0</xdr:rowOff>
    </xdr:from>
    <xdr:ext cx="184731" cy="264560"/>
    <xdr:sp macro="" textlink="">
      <xdr:nvSpPr>
        <xdr:cNvPr id="366" name="5 CuadroTexto" hidden="1"/>
        <xdr:cNvSpPr txBox="1"/>
      </xdr:nvSpPr>
      <xdr:spPr>
        <a:xfrm>
          <a:off x="647700"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74"/>
  <sheetViews>
    <sheetView tabSelected="1" view="pageBreakPreview" topLeftCell="A52" zoomScaleNormal="100" zoomScaleSheetLayoutView="100" workbookViewId="0">
      <selection activeCell="D58" sqref="D58:D59"/>
    </sheetView>
  </sheetViews>
  <sheetFormatPr baseColWidth="10" defaultRowHeight="15" x14ac:dyDescent="0.25"/>
  <cols>
    <col min="1" max="1" width="51" customWidth="1"/>
    <col min="2" max="2" width="32.42578125" customWidth="1"/>
    <col min="3" max="3" width="27.42578125" bestFit="1" customWidth="1"/>
    <col min="4" max="4" width="21.7109375" customWidth="1"/>
    <col min="5" max="5" width="11.7109375" bestFit="1" customWidth="1"/>
    <col min="6" max="6" width="13" bestFit="1" customWidth="1"/>
    <col min="7" max="7" width="12.42578125" customWidth="1"/>
    <col min="8" max="8" width="13" customWidth="1"/>
    <col min="9" max="10" width="11.42578125" customWidth="1"/>
    <col min="11" max="11" width="16.140625" customWidth="1"/>
    <col min="12" max="12" width="6.28515625" customWidth="1"/>
    <col min="13" max="13" width="5.7109375" customWidth="1"/>
    <col min="14" max="14" width="7.5703125" customWidth="1"/>
    <col min="15" max="15" width="8.7109375" customWidth="1"/>
    <col min="16" max="16" width="7.5703125" customWidth="1"/>
    <col min="17" max="17" width="8.42578125" customWidth="1"/>
  </cols>
  <sheetData>
    <row r="2" spans="1:17" ht="24.95" customHeight="1" x14ac:dyDescent="0.25">
      <c r="A2" s="1" t="s">
        <v>389</v>
      </c>
      <c r="B2" s="1" t="s">
        <v>231</v>
      </c>
      <c r="C2" s="1"/>
      <c r="D2" s="1"/>
    </row>
    <row r="3" spans="1:17" ht="24.95" customHeight="1" x14ac:dyDescent="0.25">
      <c r="A3" s="1" t="s">
        <v>5</v>
      </c>
      <c r="B3" s="1" t="s">
        <v>231</v>
      </c>
      <c r="C3" s="1"/>
      <c r="D3" s="1"/>
    </row>
    <row r="4" spans="1:17" ht="24.95" customHeight="1" x14ac:dyDescent="0.25">
      <c r="A4" s="1" t="s">
        <v>5</v>
      </c>
      <c r="B4" s="1215" t="s">
        <v>239</v>
      </c>
      <c r="C4" s="1214"/>
      <c r="D4" s="1"/>
    </row>
    <row r="5" spans="1:17" ht="24.95" customHeight="1" x14ac:dyDescent="0.25">
      <c r="A5" s="1" t="s">
        <v>234</v>
      </c>
      <c r="B5" s="1287" t="s">
        <v>994</v>
      </c>
      <c r="C5" s="1287"/>
      <c r="D5" s="1287"/>
    </row>
    <row r="6" spans="1:17" ht="24.95" customHeight="1" x14ac:dyDescent="0.25">
      <c r="A6" s="1" t="s">
        <v>235</v>
      </c>
      <c r="B6" s="662" t="s">
        <v>237</v>
      </c>
      <c r="C6" s="1"/>
      <c r="D6" s="1"/>
    </row>
    <row r="7" spans="1:17" ht="30" customHeight="1" x14ac:dyDescent="0.25">
      <c r="A7" s="662" t="s">
        <v>233</v>
      </c>
      <c r="B7" s="1297" t="s">
        <v>1057</v>
      </c>
      <c r="C7" s="1297"/>
      <c r="D7" s="1297"/>
    </row>
    <row r="8" spans="1:17" ht="21" customHeight="1" x14ac:dyDescent="0.25">
      <c r="A8" s="662" t="s">
        <v>232</v>
      </c>
      <c r="B8" s="1297" t="s">
        <v>992</v>
      </c>
      <c r="C8" s="1297"/>
      <c r="D8" s="1297"/>
    </row>
    <row r="9" spans="1:17" ht="21" customHeight="1" x14ac:dyDescent="0.25">
      <c r="A9" s="376" t="s">
        <v>1056</v>
      </c>
      <c r="B9" s="1"/>
      <c r="C9" s="1"/>
    </row>
    <row r="10" spans="1:17" ht="23.25" customHeight="1" thickBot="1" x14ac:dyDescent="0.35">
      <c r="A10" s="1298" t="s">
        <v>531</v>
      </c>
      <c r="B10" s="1298"/>
      <c r="C10" s="1298"/>
      <c r="D10" s="1298"/>
      <c r="E10" s="1298"/>
      <c r="F10" s="1298"/>
      <c r="G10" s="1298"/>
      <c r="H10" s="1298"/>
      <c r="I10" s="1298"/>
      <c r="J10" s="1298"/>
      <c r="K10" s="1298"/>
      <c r="L10" s="1298"/>
    </row>
    <row r="11" spans="1:17" ht="16.5" thickBot="1" x14ac:dyDescent="0.3">
      <c r="A11" s="1255" t="s">
        <v>496</v>
      </c>
      <c r="B11" s="2110" t="s">
        <v>497</v>
      </c>
      <c r="C11" s="2110" t="s">
        <v>498</v>
      </c>
      <c r="D11" s="1274" t="s">
        <v>499</v>
      </c>
      <c r="E11" s="1274" t="s">
        <v>500</v>
      </c>
      <c r="F11" s="1281" t="s">
        <v>501</v>
      </c>
      <c r="G11" s="1276" t="s">
        <v>502</v>
      </c>
      <c r="H11" s="1277"/>
      <c r="I11" s="1277"/>
      <c r="J11" s="1278"/>
      <c r="K11" s="1283" t="s">
        <v>3</v>
      </c>
      <c r="L11" s="1284"/>
      <c r="M11" s="1291" t="s">
        <v>4</v>
      </c>
      <c r="N11" s="1292"/>
      <c r="O11" s="1292"/>
      <c r="P11" s="1292"/>
      <c r="Q11" s="1293"/>
    </row>
    <row r="12" spans="1:17" ht="16.5" customHeight="1" thickBot="1" x14ac:dyDescent="0.3">
      <c r="A12" s="1256"/>
      <c r="B12" s="2111"/>
      <c r="C12" s="2111"/>
      <c r="D12" s="1275"/>
      <c r="E12" s="1275"/>
      <c r="F12" s="1282"/>
      <c r="G12" s="1213" t="s">
        <v>0</v>
      </c>
      <c r="H12" s="1212" t="s">
        <v>1</v>
      </c>
      <c r="I12" s="1212" t="s">
        <v>503</v>
      </c>
      <c r="J12" s="1211" t="s">
        <v>2</v>
      </c>
      <c r="K12" s="1285"/>
      <c r="L12" s="1286"/>
      <c r="M12" s="1294"/>
      <c r="N12" s="1295"/>
      <c r="O12" s="1295"/>
      <c r="P12" s="1295"/>
      <c r="Q12" s="1296"/>
    </row>
    <row r="13" spans="1:17" ht="78.75" customHeight="1" thickTop="1" x14ac:dyDescent="0.25">
      <c r="A13" s="1210" t="s">
        <v>1055</v>
      </c>
      <c r="B13" s="1209" t="s">
        <v>1054</v>
      </c>
      <c r="C13" s="1208" t="s">
        <v>1053</v>
      </c>
      <c r="D13" s="1208" t="s">
        <v>1052</v>
      </c>
      <c r="E13" s="1207">
        <v>0.1</v>
      </c>
      <c r="F13" s="1207">
        <v>0.1</v>
      </c>
      <c r="G13" s="1207">
        <v>0.02</v>
      </c>
      <c r="H13" s="1207">
        <v>0.03</v>
      </c>
      <c r="I13" s="1207">
        <v>0.03</v>
      </c>
      <c r="J13" s="1206">
        <v>0.02</v>
      </c>
      <c r="K13" s="1299">
        <v>10000000</v>
      </c>
      <c r="L13" s="1300"/>
      <c r="M13" s="1288"/>
      <c r="N13" s="1289"/>
      <c r="O13" s="1289"/>
      <c r="P13" s="1289"/>
      <c r="Q13" s="1290"/>
    </row>
    <row r="14" spans="1:17" ht="24" customHeight="1" thickBot="1" x14ac:dyDescent="0.3">
      <c r="A14" s="1257" t="s">
        <v>537</v>
      </c>
      <c r="B14" s="1258"/>
      <c r="C14" s="1258"/>
      <c r="D14" s="1258"/>
      <c r="E14" s="1258"/>
      <c r="F14" s="1258"/>
      <c r="G14" s="1258"/>
      <c r="H14" s="1258"/>
      <c r="I14" s="1258"/>
      <c r="J14" s="1258"/>
      <c r="K14" s="1258"/>
      <c r="L14" s="1258"/>
      <c r="M14" s="23"/>
      <c r="N14" s="23"/>
      <c r="O14" s="23"/>
      <c r="P14" s="23"/>
      <c r="Q14" s="1205"/>
    </row>
    <row r="15" spans="1:17" ht="15.75" thickBot="1" x14ac:dyDescent="0.3">
      <c r="A15" s="1301" t="s">
        <v>510</v>
      </c>
      <c r="B15" s="1279" t="s">
        <v>511</v>
      </c>
      <c r="C15" s="1259" t="s">
        <v>1051</v>
      </c>
      <c r="D15" s="1262"/>
      <c r="E15" s="1262"/>
      <c r="F15" s="1263"/>
      <c r="G15" s="1259" t="s">
        <v>828</v>
      </c>
      <c r="H15" s="1260"/>
      <c r="I15" s="1260"/>
      <c r="J15" s="1261"/>
      <c r="K15" s="1264" t="s">
        <v>513</v>
      </c>
      <c r="L15" s="1259" t="s">
        <v>514</v>
      </c>
      <c r="M15" s="1260"/>
      <c r="N15" s="1260"/>
      <c r="O15" s="1260"/>
      <c r="P15" s="1272"/>
      <c r="Q15" s="1273"/>
    </row>
    <row r="16" spans="1:17" ht="36.75" customHeight="1" thickBot="1" x14ac:dyDescent="0.3">
      <c r="A16" s="1302"/>
      <c r="B16" s="1280"/>
      <c r="C16" s="1204" t="s">
        <v>515</v>
      </c>
      <c r="D16" s="1202" t="s">
        <v>7</v>
      </c>
      <c r="E16" s="1202" t="s">
        <v>516</v>
      </c>
      <c r="F16" s="1202" t="s">
        <v>8</v>
      </c>
      <c r="G16" s="1202" t="s">
        <v>0</v>
      </c>
      <c r="H16" s="1202" t="s">
        <v>1</v>
      </c>
      <c r="I16" s="1202" t="s">
        <v>503</v>
      </c>
      <c r="J16" s="1203" t="s">
        <v>2</v>
      </c>
      <c r="K16" s="1265"/>
      <c r="L16" s="1202" t="s">
        <v>9</v>
      </c>
      <c r="M16" s="1202" t="s">
        <v>10</v>
      </c>
      <c r="N16" s="1202" t="s">
        <v>11</v>
      </c>
      <c r="O16" s="1202" t="s">
        <v>12</v>
      </c>
      <c r="P16" s="1202" t="s">
        <v>13</v>
      </c>
      <c r="Q16" s="1201" t="s">
        <v>14</v>
      </c>
    </row>
    <row r="17" spans="1:17" ht="29.25" customHeight="1" x14ac:dyDescent="0.25">
      <c r="A17" s="1269" t="s">
        <v>1050</v>
      </c>
      <c r="B17" s="1238">
        <v>1081600</v>
      </c>
      <c r="C17" s="1200" t="s">
        <v>1049</v>
      </c>
      <c r="D17" s="1085">
        <v>104</v>
      </c>
      <c r="E17" s="1061">
        <v>2700</v>
      </c>
      <c r="F17" s="1061">
        <f>+E17*D17</f>
        <v>280800</v>
      </c>
      <c r="G17" s="1078">
        <v>20</v>
      </c>
      <c r="H17" s="1078">
        <v>30</v>
      </c>
      <c r="I17" s="1078">
        <v>30</v>
      </c>
      <c r="J17" s="1078">
        <v>24</v>
      </c>
      <c r="K17" s="1241" t="s">
        <v>998</v>
      </c>
      <c r="L17" s="1085" t="s">
        <v>478</v>
      </c>
      <c r="M17" s="1085" t="s">
        <v>1012</v>
      </c>
      <c r="N17" s="1085">
        <v>2</v>
      </c>
      <c r="O17" s="1085">
        <v>2</v>
      </c>
      <c r="P17" s="1085">
        <v>3</v>
      </c>
      <c r="Q17" s="1084">
        <v>1</v>
      </c>
    </row>
    <row r="18" spans="1:17" ht="29.25" customHeight="1" x14ac:dyDescent="0.25">
      <c r="A18" s="1270"/>
      <c r="B18" s="1239"/>
      <c r="C18" s="1100" t="s">
        <v>1048</v>
      </c>
      <c r="D18" s="1083">
        <v>104</v>
      </c>
      <c r="E18" s="1081">
        <v>1800</v>
      </c>
      <c r="F18" s="1081">
        <f>+E18*D18</f>
        <v>187200</v>
      </c>
      <c r="G18" s="1067">
        <v>20</v>
      </c>
      <c r="H18" s="1067">
        <v>30</v>
      </c>
      <c r="I18" s="1067">
        <v>30</v>
      </c>
      <c r="J18" s="1067">
        <v>24</v>
      </c>
      <c r="K18" s="1242"/>
      <c r="L18" s="1083"/>
      <c r="M18" s="1083"/>
      <c r="N18" s="1083"/>
      <c r="O18" s="1083"/>
      <c r="P18" s="1083"/>
      <c r="Q18" s="1082"/>
    </row>
    <row r="19" spans="1:17" ht="23.25" customHeight="1" x14ac:dyDescent="0.25">
      <c r="A19" s="1270"/>
      <c r="B19" s="1239"/>
      <c r="C19" s="1100" t="s">
        <v>1011</v>
      </c>
      <c r="D19" s="1083">
        <v>104</v>
      </c>
      <c r="E19" s="1081">
        <v>1500</v>
      </c>
      <c r="F19" s="1081">
        <f>+E19*D19</f>
        <v>156000</v>
      </c>
      <c r="G19" s="1067">
        <v>20</v>
      </c>
      <c r="H19" s="1067">
        <v>30</v>
      </c>
      <c r="I19" s="1067">
        <v>30</v>
      </c>
      <c r="J19" s="1067">
        <v>24</v>
      </c>
      <c r="K19" s="1242"/>
      <c r="L19" s="1066"/>
      <c r="M19" s="1066"/>
      <c r="N19" s="1065"/>
      <c r="O19" s="1065"/>
      <c r="P19" s="1065"/>
      <c r="Q19" s="1064"/>
    </row>
    <row r="20" spans="1:17" ht="27.75" customHeight="1" thickBot="1" x14ac:dyDescent="0.3">
      <c r="A20" s="1271"/>
      <c r="B20" s="1240"/>
      <c r="C20" s="1063" t="s">
        <v>1047</v>
      </c>
      <c r="D20" s="1123">
        <v>2080</v>
      </c>
      <c r="E20" s="1062">
        <v>220</v>
      </c>
      <c r="F20" s="1062">
        <f>+E20*D20</f>
        <v>457600</v>
      </c>
      <c r="G20" s="1060">
        <v>400</v>
      </c>
      <c r="H20" s="1060">
        <v>600</v>
      </c>
      <c r="I20" s="1060">
        <v>600</v>
      </c>
      <c r="J20" s="1060">
        <v>480</v>
      </c>
      <c r="K20" s="1243"/>
      <c r="L20" s="1059"/>
      <c r="M20" s="1059"/>
      <c r="N20" s="1058"/>
      <c r="O20" s="1058"/>
      <c r="P20" s="1058"/>
      <c r="Q20" s="1057"/>
    </row>
    <row r="21" spans="1:17" ht="22.5" customHeight="1" thickBot="1" x14ac:dyDescent="0.3">
      <c r="A21" s="1199"/>
      <c r="B21" s="1196"/>
      <c r="C21" s="1198"/>
      <c r="D21" s="1197"/>
      <c r="E21" s="1196"/>
      <c r="F21" s="1195">
        <f>SUM(F17:F20)</f>
        <v>1081600</v>
      </c>
      <c r="G21" s="1194"/>
      <c r="H21" s="1194"/>
      <c r="I21" s="1194"/>
      <c r="J21" s="1193"/>
      <c r="K21" s="1086"/>
      <c r="L21" s="1111"/>
      <c r="M21" s="1111"/>
      <c r="N21" s="1110"/>
      <c r="O21" s="1110"/>
      <c r="P21" s="1110"/>
      <c r="Q21" s="1110"/>
    </row>
    <row r="22" spans="1:17" ht="149.25" customHeight="1" thickBot="1" x14ac:dyDescent="0.3">
      <c r="A22" s="1144" t="s">
        <v>1046</v>
      </c>
      <c r="B22" s="1192">
        <v>8500000</v>
      </c>
      <c r="C22" s="1189" t="s">
        <v>1045</v>
      </c>
      <c r="D22" s="1173">
        <v>12</v>
      </c>
      <c r="E22" s="1191">
        <v>708333</v>
      </c>
      <c r="F22" s="1139">
        <f t="shared" ref="F22:F31" si="0">+E22*D22</f>
        <v>8499996</v>
      </c>
      <c r="G22" s="1177">
        <v>3</v>
      </c>
      <c r="H22" s="1177">
        <v>3</v>
      </c>
      <c r="I22" s="1177">
        <v>3</v>
      </c>
      <c r="J22" s="1185">
        <v>3</v>
      </c>
      <c r="K22" s="1175" t="s">
        <v>1044</v>
      </c>
      <c r="L22" s="1174" t="s">
        <v>478</v>
      </c>
      <c r="M22" s="1173" t="s">
        <v>1012</v>
      </c>
      <c r="N22" s="1173">
        <v>2</v>
      </c>
      <c r="O22" s="1173">
        <v>2</v>
      </c>
      <c r="P22" s="1173">
        <v>5</v>
      </c>
      <c r="Q22" s="1172">
        <v>1</v>
      </c>
    </row>
    <row r="23" spans="1:17" ht="42" customHeight="1" thickBot="1" x14ac:dyDescent="0.3">
      <c r="A23" s="1184" t="s">
        <v>1043</v>
      </c>
      <c r="B23" s="1190">
        <v>2200000</v>
      </c>
      <c r="C23" s="1189" t="s">
        <v>1042</v>
      </c>
      <c r="D23" s="1173">
        <v>8</v>
      </c>
      <c r="E23" s="1188">
        <v>275000</v>
      </c>
      <c r="F23" s="1187">
        <f t="shared" si="0"/>
        <v>2200000</v>
      </c>
      <c r="G23" s="1186"/>
      <c r="H23" s="1177">
        <v>4</v>
      </c>
      <c r="I23" s="1177"/>
      <c r="J23" s="1185">
        <v>4</v>
      </c>
      <c r="K23" s="1175" t="s">
        <v>1041</v>
      </c>
      <c r="L23" s="1174" t="s">
        <v>478</v>
      </c>
      <c r="M23" s="1173" t="s">
        <v>1012</v>
      </c>
      <c r="N23" s="1173">
        <v>2</v>
      </c>
      <c r="O23" s="1173">
        <v>2</v>
      </c>
      <c r="P23" s="1173">
        <v>7</v>
      </c>
      <c r="Q23" s="1172">
        <v>1</v>
      </c>
    </row>
    <row r="24" spans="1:17" ht="33.75" customHeight="1" thickBot="1" x14ac:dyDescent="0.3">
      <c r="A24" s="1184" t="s">
        <v>1040</v>
      </c>
      <c r="B24" s="1183">
        <v>350000</v>
      </c>
      <c r="C24" s="1182" t="s">
        <v>1039</v>
      </c>
      <c r="D24" s="1181">
        <v>1</v>
      </c>
      <c r="E24" s="1180">
        <v>350000</v>
      </c>
      <c r="F24" s="1179">
        <f t="shared" si="0"/>
        <v>350000</v>
      </c>
      <c r="G24" s="1178">
        <v>1</v>
      </c>
      <c r="H24" s="1178"/>
      <c r="I24" s="1177"/>
      <c r="J24" s="1176"/>
      <c r="K24" s="1175" t="s">
        <v>1038</v>
      </c>
      <c r="L24" s="1174" t="s">
        <v>478</v>
      </c>
      <c r="M24" s="1173" t="s">
        <v>1012</v>
      </c>
      <c r="N24" s="1173">
        <v>2</v>
      </c>
      <c r="O24" s="1173">
        <v>3</v>
      </c>
      <c r="P24" s="1173">
        <v>9</v>
      </c>
      <c r="Q24" s="1172">
        <v>1</v>
      </c>
    </row>
    <row r="25" spans="1:17" ht="19.5" customHeight="1" x14ac:dyDescent="0.25">
      <c r="A25" s="1266" t="s">
        <v>1037</v>
      </c>
      <c r="B25" s="1324">
        <v>1983000</v>
      </c>
      <c r="C25" s="1171" t="s">
        <v>1036</v>
      </c>
      <c r="D25" s="1170">
        <v>20</v>
      </c>
      <c r="E25" s="1045">
        <v>31000</v>
      </c>
      <c r="F25" s="1169">
        <f t="shared" si="0"/>
        <v>620000</v>
      </c>
      <c r="G25" s="2098">
        <v>20</v>
      </c>
      <c r="H25" s="1168"/>
      <c r="I25" s="1045"/>
      <c r="J25" s="1167"/>
      <c r="K25" s="1219" t="s">
        <v>998</v>
      </c>
      <c r="L25" s="1108"/>
      <c r="M25" s="1045"/>
      <c r="N25" s="1045"/>
      <c r="O25" s="1045"/>
      <c r="P25" s="1045"/>
      <c r="Q25" s="1044"/>
    </row>
    <row r="26" spans="1:17" x14ac:dyDescent="0.25">
      <c r="A26" s="1267"/>
      <c r="B26" s="1325"/>
      <c r="C26" s="1152" t="s">
        <v>1035</v>
      </c>
      <c r="D26" s="1083">
        <v>10</v>
      </c>
      <c r="E26" s="1043">
        <v>25000</v>
      </c>
      <c r="F26" s="1165">
        <f t="shared" si="0"/>
        <v>250000</v>
      </c>
      <c r="G26" s="2099">
        <v>10</v>
      </c>
      <c r="H26" s="1149"/>
      <c r="I26" s="1043"/>
      <c r="J26" s="1043"/>
      <c r="K26" s="1220"/>
      <c r="L26" s="1043"/>
      <c r="M26" s="1043"/>
      <c r="N26" s="1043"/>
      <c r="O26" s="1043"/>
      <c r="P26" s="1043"/>
      <c r="Q26" s="1042"/>
    </row>
    <row r="27" spans="1:17" x14ac:dyDescent="0.25">
      <c r="A27" s="1267"/>
      <c r="B27" s="1325"/>
      <c r="C27" s="1152" t="s">
        <v>1034</v>
      </c>
      <c r="D27" s="1083">
        <v>20</v>
      </c>
      <c r="E27" s="1043">
        <v>31000</v>
      </c>
      <c r="F27" s="1165">
        <f t="shared" si="0"/>
        <v>620000</v>
      </c>
      <c r="G27" s="2099">
        <v>20</v>
      </c>
      <c r="H27" s="1149"/>
      <c r="I27" s="1043"/>
      <c r="J27" s="1043"/>
      <c r="K27" s="1220"/>
      <c r="L27" s="1043"/>
      <c r="M27" s="1043"/>
      <c r="N27" s="1043"/>
      <c r="O27" s="1043"/>
      <c r="P27" s="1043"/>
      <c r="Q27" s="1042"/>
    </row>
    <row r="28" spans="1:17" x14ac:dyDescent="0.25">
      <c r="A28" s="1267"/>
      <c r="B28" s="1325"/>
      <c r="C28" s="1152" t="s">
        <v>1033</v>
      </c>
      <c r="D28" s="1083">
        <v>1</v>
      </c>
      <c r="E28" s="1043">
        <v>30000</v>
      </c>
      <c r="F28" s="1165">
        <f t="shared" si="0"/>
        <v>30000</v>
      </c>
      <c r="G28" s="2099">
        <v>1</v>
      </c>
      <c r="H28" s="1149"/>
      <c r="I28" s="1043"/>
      <c r="J28" s="1043"/>
      <c r="K28" s="1220"/>
      <c r="L28" s="1043"/>
      <c r="M28" s="1043"/>
      <c r="N28" s="1043"/>
      <c r="O28" s="1043"/>
      <c r="P28" s="1043"/>
      <c r="Q28" s="1042"/>
    </row>
    <row r="29" spans="1:17" x14ac:dyDescent="0.25">
      <c r="A29" s="1267"/>
      <c r="B29" s="1325"/>
      <c r="C29" s="1152" t="s">
        <v>1032</v>
      </c>
      <c r="D29" s="1083">
        <v>7</v>
      </c>
      <c r="E29" s="1043">
        <v>19000</v>
      </c>
      <c r="F29" s="1165">
        <f t="shared" si="0"/>
        <v>133000</v>
      </c>
      <c r="G29" s="2099">
        <v>6</v>
      </c>
      <c r="H29" s="1149"/>
      <c r="I29" s="1043"/>
      <c r="J29" s="1043"/>
      <c r="K29" s="1220"/>
      <c r="L29" s="1043"/>
      <c r="M29" s="1043"/>
      <c r="N29" s="1043"/>
      <c r="O29" s="1043"/>
      <c r="P29" s="1043"/>
      <c r="Q29" s="1042"/>
    </row>
    <row r="30" spans="1:17" x14ac:dyDescent="0.25">
      <c r="A30" s="1267"/>
      <c r="B30" s="1325"/>
      <c r="C30" s="1166" t="s">
        <v>1031</v>
      </c>
      <c r="D30" s="1151">
        <v>2</v>
      </c>
      <c r="E30" s="1043">
        <v>15000</v>
      </c>
      <c r="F30" s="1165">
        <f t="shared" si="0"/>
        <v>30000</v>
      </c>
      <c r="G30" s="2099">
        <v>2</v>
      </c>
      <c r="H30" s="1149"/>
      <c r="I30" s="1043"/>
      <c r="J30" s="1043"/>
      <c r="K30" s="1220"/>
      <c r="L30" s="1043"/>
      <c r="M30" s="1043"/>
      <c r="N30" s="1043"/>
      <c r="O30" s="1043"/>
      <c r="P30" s="1043"/>
      <c r="Q30" s="1042"/>
    </row>
    <row r="31" spans="1:17" ht="18.75" customHeight="1" thickBot="1" x14ac:dyDescent="0.3">
      <c r="A31" s="1268"/>
      <c r="B31" s="1326"/>
      <c r="C31" s="1164" t="s">
        <v>1030</v>
      </c>
      <c r="D31" s="1163">
        <v>25</v>
      </c>
      <c r="E31" s="1036">
        <v>12000</v>
      </c>
      <c r="F31" s="1162">
        <f t="shared" si="0"/>
        <v>300000</v>
      </c>
      <c r="G31" s="2100">
        <v>25</v>
      </c>
      <c r="H31" s="1161"/>
      <c r="I31" s="1036"/>
      <c r="J31" s="1036"/>
      <c r="K31" s="1221"/>
      <c r="L31" s="1036"/>
      <c r="M31" s="1036"/>
      <c r="N31" s="1036"/>
      <c r="O31" s="1036"/>
      <c r="P31" s="1036"/>
      <c r="Q31" s="1035"/>
    </row>
    <row r="32" spans="1:17" ht="18.75" customHeight="1" x14ac:dyDescent="0.25">
      <c r="A32" s="1160"/>
      <c r="B32" s="1159"/>
      <c r="C32" s="1158"/>
      <c r="D32" s="1157">
        <f>SUM(D25:D31)</f>
        <v>85</v>
      </c>
      <c r="E32" s="1138"/>
      <c r="F32" s="1156">
        <f>SUM(F25:F31)</f>
        <v>1983000</v>
      </c>
      <c r="G32" s="1138"/>
      <c r="H32" s="1155"/>
      <c r="I32" s="1138"/>
      <c r="J32" s="1138"/>
      <c r="K32" s="1138"/>
      <c r="L32" s="1138"/>
      <c r="M32" s="1138"/>
      <c r="N32" s="1138"/>
      <c r="O32" s="1138"/>
      <c r="P32" s="1138"/>
      <c r="Q32" s="1138"/>
    </row>
    <row r="33" spans="1:17" ht="35.25" customHeight="1" x14ac:dyDescent="0.25">
      <c r="A33" s="1154" t="s">
        <v>1029</v>
      </c>
      <c r="B33" s="1153">
        <v>1500000</v>
      </c>
      <c r="C33" s="1152" t="s">
        <v>1028</v>
      </c>
      <c r="D33" s="1151">
        <v>52</v>
      </c>
      <c r="E33" s="1043"/>
      <c r="F33" s="1150">
        <v>1500000</v>
      </c>
      <c r="G33" s="1043">
        <v>52</v>
      </c>
      <c r="H33" s="1149"/>
      <c r="I33" s="1043"/>
      <c r="J33" s="1043"/>
      <c r="K33" s="1043"/>
      <c r="L33" s="1043"/>
      <c r="M33" s="1043"/>
      <c r="N33" s="1043"/>
      <c r="O33" s="1043"/>
      <c r="P33" s="1043"/>
      <c r="Q33" s="1043"/>
    </row>
    <row r="34" spans="1:17" ht="19.5" thickBot="1" x14ac:dyDescent="0.35">
      <c r="A34" s="1327" t="s">
        <v>531</v>
      </c>
      <c r="B34" s="1327"/>
      <c r="C34" s="1327"/>
      <c r="D34" s="1327"/>
      <c r="E34" s="1327"/>
      <c r="F34" s="1327"/>
      <c r="G34" s="1327"/>
      <c r="H34" s="1327"/>
      <c r="I34" s="1327"/>
      <c r="J34" s="1327"/>
      <c r="K34" s="1327"/>
      <c r="L34" s="1327"/>
      <c r="M34" s="1148"/>
      <c r="N34" s="1148"/>
      <c r="O34" s="1148"/>
      <c r="P34" s="1148"/>
      <c r="Q34" s="1148"/>
    </row>
    <row r="35" spans="1:17" ht="16.5" thickBot="1" x14ac:dyDescent="0.3">
      <c r="A35" s="1320" t="s">
        <v>496</v>
      </c>
      <c r="B35" s="1321" t="s">
        <v>497</v>
      </c>
      <c r="C35" s="1321" t="s">
        <v>498</v>
      </c>
      <c r="D35" s="1253" t="s">
        <v>499</v>
      </c>
      <c r="E35" s="1253" t="s">
        <v>500</v>
      </c>
      <c r="F35" s="1335" t="s">
        <v>501</v>
      </c>
      <c r="G35" s="1225" t="s">
        <v>502</v>
      </c>
      <c r="H35" s="1233"/>
      <c r="I35" s="1233"/>
      <c r="J35" s="1234"/>
      <c r="K35" s="1303" t="s">
        <v>3</v>
      </c>
      <c r="L35" s="1304"/>
      <c r="M35" s="1307" t="s">
        <v>4</v>
      </c>
      <c r="N35" s="1308"/>
      <c r="O35" s="1308"/>
      <c r="P35" s="1308"/>
      <c r="Q35" s="1309"/>
    </row>
    <row r="36" spans="1:17" ht="15.75" thickBot="1" x14ac:dyDescent="0.3">
      <c r="A36" s="1318"/>
      <c r="B36" s="1322"/>
      <c r="C36" s="1322"/>
      <c r="D36" s="1254"/>
      <c r="E36" s="1254"/>
      <c r="F36" s="1336"/>
      <c r="G36" s="1147" t="s">
        <v>0</v>
      </c>
      <c r="H36" s="1146" t="s">
        <v>1</v>
      </c>
      <c r="I36" s="1146" t="s">
        <v>503</v>
      </c>
      <c r="J36" s="1145" t="s">
        <v>2</v>
      </c>
      <c r="K36" s="1305"/>
      <c r="L36" s="1306"/>
      <c r="M36" s="1310"/>
      <c r="N36" s="1311"/>
      <c r="O36" s="1311"/>
      <c r="P36" s="1311"/>
      <c r="Q36" s="1312"/>
    </row>
    <row r="37" spans="1:17" ht="114.75" customHeight="1" thickBot="1" x14ac:dyDescent="0.3">
      <c r="A37" s="1144" t="s">
        <v>1027</v>
      </c>
      <c r="B37" s="1143" t="s">
        <v>1026</v>
      </c>
      <c r="C37" s="1142" t="s">
        <v>1025</v>
      </c>
      <c r="D37" s="1142" t="s">
        <v>1024</v>
      </c>
      <c r="E37" s="1141"/>
      <c r="F37" s="1140"/>
      <c r="G37" s="1140"/>
      <c r="H37" s="1140"/>
      <c r="I37" s="1140"/>
      <c r="J37" s="1140"/>
      <c r="K37" s="1139">
        <v>87935790</v>
      </c>
      <c r="L37" s="1313" t="s">
        <v>1023</v>
      </c>
      <c r="M37" s="1313"/>
      <c r="N37" s="1313"/>
      <c r="O37" s="1313"/>
      <c r="P37" s="1313"/>
      <c r="Q37" s="1314"/>
    </row>
    <row r="38" spans="1:17" ht="19.5" thickBot="1" x14ac:dyDescent="0.3">
      <c r="A38" s="1315" t="s">
        <v>537</v>
      </c>
      <c r="B38" s="1316"/>
      <c r="C38" s="1316"/>
      <c r="D38" s="1316"/>
      <c r="E38" s="1316"/>
      <c r="F38" s="1316"/>
      <c r="G38" s="1316"/>
      <c r="H38" s="1316"/>
      <c r="I38" s="1316"/>
      <c r="J38" s="1316"/>
      <c r="K38" s="1316"/>
      <c r="L38" s="1316"/>
      <c r="M38" s="1138"/>
      <c r="N38" s="1138"/>
      <c r="O38" s="1138"/>
      <c r="P38" s="1138"/>
      <c r="Q38" s="1137"/>
    </row>
    <row r="39" spans="1:17" ht="16.5" thickBot="1" x14ac:dyDescent="0.3">
      <c r="A39" s="1317" t="s">
        <v>510</v>
      </c>
      <c r="B39" s="1319" t="s">
        <v>1022</v>
      </c>
      <c r="C39" s="1225" t="s">
        <v>6</v>
      </c>
      <c r="D39" s="1233"/>
      <c r="E39" s="1233"/>
      <c r="F39" s="1234"/>
      <c r="G39" s="1225" t="s">
        <v>828</v>
      </c>
      <c r="H39" s="1226"/>
      <c r="I39" s="1226"/>
      <c r="J39" s="1227"/>
      <c r="K39" s="1231" t="s">
        <v>513</v>
      </c>
      <c r="L39" s="1331" t="s">
        <v>514</v>
      </c>
      <c r="M39" s="1332"/>
      <c r="N39" s="1332"/>
      <c r="O39" s="1332"/>
      <c r="P39" s="1333"/>
      <c r="Q39" s="1334"/>
    </row>
    <row r="40" spans="1:17" ht="36.75" customHeight="1" thickBot="1" x14ac:dyDescent="0.3">
      <c r="A40" s="1318"/>
      <c r="B40" s="1254"/>
      <c r="C40" s="1136" t="s">
        <v>515</v>
      </c>
      <c r="D40" s="1134" t="s">
        <v>7</v>
      </c>
      <c r="E40" s="1134" t="s">
        <v>516</v>
      </c>
      <c r="F40" s="1134" t="s">
        <v>8</v>
      </c>
      <c r="G40" s="1134" t="s">
        <v>0</v>
      </c>
      <c r="H40" s="1134" t="s">
        <v>1</v>
      </c>
      <c r="I40" s="1134" t="s">
        <v>503</v>
      </c>
      <c r="J40" s="1135" t="s">
        <v>2</v>
      </c>
      <c r="K40" s="1232"/>
      <c r="L40" s="1134" t="s">
        <v>9</v>
      </c>
      <c r="M40" s="1134" t="s">
        <v>10</v>
      </c>
      <c r="N40" s="1134" t="s">
        <v>11</v>
      </c>
      <c r="O40" s="1134" t="s">
        <v>12</v>
      </c>
      <c r="P40" s="1134" t="s">
        <v>13</v>
      </c>
      <c r="Q40" s="1133" t="s">
        <v>14</v>
      </c>
    </row>
    <row r="41" spans="1:17" ht="30" customHeight="1" x14ac:dyDescent="0.25">
      <c r="A41" s="1247" t="s">
        <v>1021</v>
      </c>
      <c r="B41" s="1238">
        <v>643200</v>
      </c>
      <c r="C41" s="1079" t="s">
        <v>1020</v>
      </c>
      <c r="D41" s="1132">
        <v>8</v>
      </c>
      <c r="E41" s="1131">
        <v>60000</v>
      </c>
      <c r="F41" s="1130">
        <f>+E41*D41</f>
        <v>480000</v>
      </c>
      <c r="G41" s="1085">
        <v>3</v>
      </c>
      <c r="H41" s="1085">
        <v>5</v>
      </c>
      <c r="I41" s="1085"/>
      <c r="J41" s="1085"/>
      <c r="K41" s="1219" t="s">
        <v>998</v>
      </c>
      <c r="L41" s="1085"/>
      <c r="M41" s="1085"/>
      <c r="N41" s="1085"/>
      <c r="O41" s="1085"/>
      <c r="P41" s="1085"/>
      <c r="Q41" s="1084"/>
    </row>
    <row r="42" spans="1:17" ht="19.5" customHeight="1" x14ac:dyDescent="0.25">
      <c r="A42" s="1248"/>
      <c r="B42" s="1239"/>
      <c r="C42" s="1068" t="s">
        <v>1019</v>
      </c>
      <c r="D42" s="1129">
        <v>8</v>
      </c>
      <c r="E42" s="1128">
        <v>7200</v>
      </c>
      <c r="F42" s="1127">
        <f>+E42*D42</f>
        <v>57600</v>
      </c>
      <c r="G42" s="1083">
        <v>3</v>
      </c>
      <c r="H42" s="1083">
        <v>5</v>
      </c>
      <c r="I42" s="1083"/>
      <c r="J42" s="1083"/>
      <c r="K42" s="1220"/>
      <c r="L42" s="1083"/>
      <c r="M42" s="1083"/>
      <c r="N42" s="1083"/>
      <c r="O42" s="1083"/>
      <c r="P42" s="1083"/>
      <c r="Q42" s="1082"/>
    </row>
    <row r="43" spans="1:17" ht="23.25" customHeight="1" x14ac:dyDescent="0.25">
      <c r="A43" s="1248"/>
      <c r="B43" s="1239"/>
      <c r="C43" s="1068" t="s">
        <v>1017</v>
      </c>
      <c r="D43" s="1129">
        <v>8</v>
      </c>
      <c r="E43" s="1128">
        <v>4800</v>
      </c>
      <c r="F43" s="1127">
        <f>+E43*D43</f>
        <v>38400</v>
      </c>
      <c r="G43" s="1083">
        <v>3</v>
      </c>
      <c r="H43" s="1083">
        <v>5</v>
      </c>
      <c r="I43" s="1083"/>
      <c r="J43" s="1083"/>
      <c r="K43" s="1220"/>
      <c r="L43" s="1083"/>
      <c r="M43" s="1083"/>
      <c r="N43" s="1083"/>
      <c r="O43" s="1083"/>
      <c r="P43" s="1083"/>
      <c r="Q43" s="1082"/>
    </row>
    <row r="44" spans="1:17" ht="23.25" customHeight="1" x14ac:dyDescent="0.25">
      <c r="A44" s="1248"/>
      <c r="B44" s="1239"/>
      <c r="C44" s="1068" t="s">
        <v>1016</v>
      </c>
      <c r="D44" s="1129">
        <v>8</v>
      </c>
      <c r="E44" s="1128">
        <v>4000</v>
      </c>
      <c r="F44" s="1127">
        <f>+E44*D44</f>
        <v>32000</v>
      </c>
      <c r="G44" s="1083">
        <v>3</v>
      </c>
      <c r="H44" s="1083">
        <v>5</v>
      </c>
      <c r="I44" s="1083"/>
      <c r="J44" s="1083"/>
      <c r="K44" s="1220"/>
      <c r="L44" s="1083"/>
      <c r="M44" s="1083"/>
      <c r="N44" s="1083"/>
      <c r="O44" s="1083"/>
      <c r="P44" s="1083"/>
      <c r="Q44" s="1082"/>
    </row>
    <row r="45" spans="1:17" ht="19.5" customHeight="1" thickBot="1" x14ac:dyDescent="0.3">
      <c r="A45" s="1249"/>
      <c r="B45" s="1240"/>
      <c r="C45" s="1063" t="s">
        <v>800</v>
      </c>
      <c r="D45" s="1126">
        <v>160</v>
      </c>
      <c r="E45" s="1125">
        <v>220</v>
      </c>
      <c r="F45" s="1124">
        <f>+E45*D45</f>
        <v>35200</v>
      </c>
      <c r="G45" s="1123">
        <v>3</v>
      </c>
      <c r="H45" s="1123">
        <v>5</v>
      </c>
      <c r="I45" s="1123"/>
      <c r="J45" s="1123"/>
      <c r="K45" s="1221"/>
      <c r="L45" s="1123"/>
      <c r="M45" s="1123"/>
      <c r="N45" s="1123"/>
      <c r="O45" s="1123"/>
      <c r="P45" s="1123"/>
      <c r="Q45" s="1122"/>
    </row>
    <row r="46" spans="1:17" ht="18.75" customHeight="1" thickBot="1" x14ac:dyDescent="0.3">
      <c r="A46" s="1093"/>
      <c r="B46" s="1055"/>
      <c r="C46" s="1054"/>
      <c r="D46" s="1121"/>
      <c r="E46" s="1120"/>
      <c r="F46" s="1055">
        <f>SUM(F41:F45)</f>
        <v>643200</v>
      </c>
      <c r="G46" s="1119"/>
      <c r="H46" s="1119"/>
      <c r="I46" s="1119"/>
      <c r="J46" s="1119"/>
      <c r="K46" s="1049"/>
      <c r="L46" s="1119"/>
      <c r="M46" s="1119"/>
      <c r="N46" s="1119"/>
      <c r="O46" s="1119"/>
      <c r="P46" s="1119"/>
      <c r="Q46" s="1118"/>
    </row>
    <row r="47" spans="1:17" ht="15" customHeight="1" x14ac:dyDescent="0.25">
      <c r="A47" s="1235" t="s">
        <v>1018</v>
      </c>
      <c r="B47" s="1238">
        <v>321600</v>
      </c>
      <c r="C47" s="1079" t="s">
        <v>388</v>
      </c>
      <c r="D47" s="2098">
        <v>24</v>
      </c>
      <c r="E47" s="1117">
        <v>3500</v>
      </c>
      <c r="F47" s="1116">
        <f>+E47*D47</f>
        <v>84000</v>
      </c>
      <c r="G47" s="2105">
        <v>6</v>
      </c>
      <c r="H47" s="1085">
        <v>6</v>
      </c>
      <c r="I47" s="1085">
        <v>6</v>
      </c>
      <c r="J47" s="1085">
        <v>6</v>
      </c>
      <c r="K47" s="1241" t="s">
        <v>998</v>
      </c>
      <c r="L47" s="1085"/>
      <c r="M47" s="1085"/>
      <c r="N47" s="1085"/>
      <c r="O47" s="1085"/>
      <c r="P47" s="1085"/>
      <c r="Q47" s="1084"/>
    </row>
    <row r="48" spans="1:17" x14ac:dyDescent="0.25">
      <c r="A48" s="1236"/>
      <c r="B48" s="1239"/>
      <c r="C48" s="1068" t="s">
        <v>1017</v>
      </c>
      <c r="D48" s="2099">
        <v>24</v>
      </c>
      <c r="E48" s="1115">
        <v>1800</v>
      </c>
      <c r="F48" s="1114">
        <f>+E48*D48</f>
        <v>43200</v>
      </c>
      <c r="G48" s="2106">
        <v>6</v>
      </c>
      <c r="H48" s="1083">
        <v>6</v>
      </c>
      <c r="I48" s="1083">
        <v>6</v>
      </c>
      <c r="J48" s="1083">
        <v>6</v>
      </c>
      <c r="K48" s="1242"/>
      <c r="L48" s="1083"/>
      <c r="M48" s="1083"/>
      <c r="N48" s="1083"/>
      <c r="O48" s="1083"/>
      <c r="P48" s="1083"/>
      <c r="Q48" s="1082"/>
    </row>
    <row r="49" spans="1:17" ht="19.5" customHeight="1" x14ac:dyDescent="0.25">
      <c r="A49" s="1236"/>
      <c r="B49" s="1239"/>
      <c r="C49" s="1068" t="s">
        <v>1016</v>
      </c>
      <c r="D49" s="2099">
        <v>24</v>
      </c>
      <c r="E49" s="1115">
        <v>1500</v>
      </c>
      <c r="F49" s="1114">
        <f>+E49*D49</f>
        <v>36000</v>
      </c>
      <c r="G49" s="2106">
        <v>6</v>
      </c>
      <c r="H49" s="1083">
        <v>6</v>
      </c>
      <c r="I49" s="1083">
        <v>6</v>
      </c>
      <c r="J49" s="1083">
        <v>6</v>
      </c>
      <c r="K49" s="1242"/>
      <c r="L49" s="1066"/>
      <c r="M49" s="1066"/>
      <c r="N49" s="1065"/>
      <c r="O49" s="1065"/>
      <c r="P49" s="1065"/>
      <c r="Q49" s="1064"/>
    </row>
    <row r="50" spans="1:17" ht="15.75" thickBot="1" x14ac:dyDescent="0.3">
      <c r="A50" s="1237"/>
      <c r="B50" s="1240"/>
      <c r="C50" s="1063" t="s">
        <v>1015</v>
      </c>
      <c r="D50" s="2100">
        <v>720</v>
      </c>
      <c r="E50" s="1113">
        <v>220</v>
      </c>
      <c r="F50" s="1112">
        <f>+E50*D50</f>
        <v>158400</v>
      </c>
      <c r="G50" s="2107">
        <v>180</v>
      </c>
      <c r="H50" s="1123">
        <v>180</v>
      </c>
      <c r="I50" s="1123">
        <v>180</v>
      </c>
      <c r="J50" s="1123">
        <v>180</v>
      </c>
      <c r="K50" s="1243"/>
      <c r="L50" s="1059"/>
      <c r="M50" s="1059"/>
      <c r="N50" s="1058"/>
      <c r="O50" s="1058"/>
      <c r="P50" s="1058"/>
      <c r="Q50" s="1057"/>
    </row>
    <row r="51" spans="1:17" ht="15.75" thickBot="1" x14ac:dyDescent="0.3">
      <c r="A51" s="1080"/>
      <c r="B51" s="1092"/>
      <c r="C51" s="1054"/>
      <c r="D51" s="1053"/>
      <c r="E51" s="1052"/>
      <c r="F51" s="1051">
        <f>SUM(F47:F50)</f>
        <v>321600</v>
      </c>
      <c r="G51" s="1119"/>
      <c r="H51" s="1119"/>
      <c r="I51" s="1119"/>
      <c r="J51" s="1119"/>
      <c r="K51" s="1086"/>
      <c r="L51" s="1111"/>
      <c r="M51" s="1111"/>
      <c r="N51" s="1110"/>
      <c r="O51" s="1110"/>
      <c r="P51" s="1110"/>
      <c r="Q51" s="1109"/>
    </row>
    <row r="52" spans="1:17" ht="15.75" thickBot="1" x14ac:dyDescent="0.3">
      <c r="A52" s="1247" t="s">
        <v>1014</v>
      </c>
      <c r="B52" s="1250">
        <v>360000</v>
      </c>
      <c r="C52" s="1068" t="s">
        <v>388</v>
      </c>
      <c r="D52" s="1108">
        <v>36</v>
      </c>
      <c r="E52" s="1061">
        <v>3500</v>
      </c>
      <c r="F52" s="1061">
        <f>+E52*D52</f>
        <v>126000</v>
      </c>
      <c r="G52" s="1085">
        <v>6</v>
      </c>
      <c r="H52" s="1085">
        <v>6</v>
      </c>
      <c r="I52" s="1085">
        <v>6</v>
      </c>
      <c r="J52" s="1085">
        <v>6</v>
      </c>
      <c r="K52" s="1107"/>
      <c r="L52" s="1106"/>
      <c r="M52" s="1106"/>
      <c r="N52" s="1105"/>
      <c r="O52" s="1105"/>
      <c r="P52" s="1105"/>
      <c r="Q52" s="1104"/>
    </row>
    <row r="53" spans="1:17" ht="16.5" customHeight="1" thickTop="1" thickBot="1" x14ac:dyDescent="0.3">
      <c r="A53" s="1248"/>
      <c r="B53" s="1251"/>
      <c r="C53" s="1100" t="s">
        <v>1013</v>
      </c>
      <c r="D53" s="1103">
        <v>36</v>
      </c>
      <c r="E53" s="1097">
        <v>1050</v>
      </c>
      <c r="F53" s="1097">
        <f>+E53*D53</f>
        <v>37800</v>
      </c>
      <c r="G53" s="1102">
        <v>5</v>
      </c>
      <c r="H53" s="1102">
        <v>5</v>
      </c>
      <c r="I53" s="1102">
        <v>5</v>
      </c>
      <c r="J53" s="1102">
        <v>5</v>
      </c>
      <c r="K53" s="1244" t="s">
        <v>998</v>
      </c>
      <c r="L53" s="1102" t="s">
        <v>478</v>
      </c>
      <c r="M53" s="1102" t="s">
        <v>1012</v>
      </c>
      <c r="N53" s="1102">
        <v>2</v>
      </c>
      <c r="O53" s="1102">
        <v>2</v>
      </c>
      <c r="P53" s="1102">
        <v>3</v>
      </c>
      <c r="Q53" s="1101">
        <v>1</v>
      </c>
    </row>
    <row r="54" spans="1:17" ht="16.5" thickTop="1" thickBot="1" x14ac:dyDescent="0.3">
      <c r="A54" s="1248"/>
      <c r="B54" s="1251"/>
      <c r="C54" s="1100" t="s">
        <v>1011</v>
      </c>
      <c r="D54" s="1099">
        <v>36</v>
      </c>
      <c r="E54" s="1098">
        <v>1050</v>
      </c>
      <c r="F54" s="1097">
        <f>+E54*D54</f>
        <v>37800</v>
      </c>
      <c r="G54" s="2108">
        <v>5</v>
      </c>
      <c r="H54" s="2108">
        <v>5</v>
      </c>
      <c r="I54" s="2108">
        <v>5</v>
      </c>
      <c r="J54" s="2108">
        <v>5</v>
      </c>
      <c r="K54" s="1245"/>
      <c r="L54" s="1066"/>
      <c r="M54" s="1066"/>
      <c r="N54" s="1065"/>
      <c r="O54" s="1065"/>
      <c r="P54" s="1065"/>
      <c r="Q54" s="1064"/>
    </row>
    <row r="55" spans="1:17" ht="16.5" thickTop="1" thickBot="1" x14ac:dyDescent="0.3">
      <c r="A55" s="1249"/>
      <c r="B55" s="1252"/>
      <c r="C55" s="1068" t="s">
        <v>1010</v>
      </c>
      <c r="D55" s="1096">
        <v>900</v>
      </c>
      <c r="E55" s="1095">
        <v>220</v>
      </c>
      <c r="F55" s="1094">
        <v>158400</v>
      </c>
      <c r="G55" s="2109">
        <v>200</v>
      </c>
      <c r="H55" s="2109">
        <v>250</v>
      </c>
      <c r="I55" s="2109">
        <v>225</v>
      </c>
      <c r="J55" s="2109">
        <v>225</v>
      </c>
      <c r="K55" s="1246"/>
      <c r="L55" s="1059"/>
      <c r="M55" s="1059"/>
      <c r="N55" s="1058"/>
      <c r="O55" s="1058"/>
      <c r="P55" s="1058"/>
      <c r="Q55" s="1057"/>
    </row>
    <row r="56" spans="1:17" ht="15.75" thickBot="1" x14ac:dyDescent="0.3">
      <c r="A56" s="1093"/>
      <c r="B56" s="1092"/>
      <c r="C56" s="1091"/>
      <c r="D56" s="1090"/>
      <c r="E56" s="1089"/>
      <c r="F56" s="1088">
        <f>SUM(F52:F55)</f>
        <v>360000</v>
      </c>
      <c r="G56" s="1087"/>
      <c r="H56" s="1087"/>
      <c r="I56" s="1087"/>
      <c r="J56" s="1087"/>
      <c r="K56" s="1086"/>
      <c r="L56" s="1048"/>
      <c r="M56" s="1048"/>
      <c r="N56" s="1047"/>
      <c r="O56" s="1047"/>
      <c r="P56" s="1047"/>
      <c r="Q56" s="1046"/>
    </row>
    <row r="57" spans="1:17" ht="23.25" customHeight="1" x14ac:dyDescent="0.25">
      <c r="A57" s="1235" t="s">
        <v>1009</v>
      </c>
      <c r="B57" s="1238">
        <v>1503000</v>
      </c>
      <c r="C57" s="1079" t="s">
        <v>999</v>
      </c>
      <c r="D57" s="1045"/>
      <c r="E57" s="1061"/>
      <c r="F57" s="1061"/>
      <c r="G57" s="1078"/>
      <c r="H57" s="1085">
        <v>2</v>
      </c>
      <c r="I57" s="1085">
        <v>2</v>
      </c>
      <c r="J57" s="1085">
        <v>2</v>
      </c>
      <c r="K57" s="1241" t="s">
        <v>998</v>
      </c>
      <c r="L57" s="1085"/>
      <c r="M57" s="1085"/>
      <c r="N57" s="1085"/>
      <c r="O57" s="1085"/>
      <c r="P57" s="1085"/>
      <c r="Q57" s="1084"/>
    </row>
    <row r="58" spans="1:17" ht="30" x14ac:dyDescent="0.25">
      <c r="A58" s="1236"/>
      <c r="B58" s="1239"/>
      <c r="C58" s="1068" t="s">
        <v>1008</v>
      </c>
      <c r="D58" s="2103">
        <v>1000000</v>
      </c>
      <c r="E58" s="1081">
        <v>1</v>
      </c>
      <c r="F58" s="1081">
        <f>+E58*D58</f>
        <v>1000000</v>
      </c>
      <c r="G58" s="1067"/>
      <c r="H58" s="1083">
        <v>2</v>
      </c>
      <c r="I58" s="1083">
        <v>2</v>
      </c>
      <c r="J58" s="1083">
        <v>2</v>
      </c>
      <c r="K58" s="1242"/>
      <c r="L58" s="1083"/>
      <c r="M58" s="1083"/>
      <c r="N58" s="1083"/>
      <c r="O58" s="1083"/>
      <c r="P58" s="1083"/>
      <c r="Q58" s="1082"/>
    </row>
    <row r="59" spans="1:17" x14ac:dyDescent="0.25">
      <c r="A59" s="1236"/>
      <c r="B59" s="1239"/>
      <c r="C59" s="1068" t="s">
        <v>1007</v>
      </c>
      <c r="D59" s="2099" t="s">
        <v>1006</v>
      </c>
      <c r="E59" s="1081">
        <v>52</v>
      </c>
      <c r="F59" s="1081">
        <v>468000</v>
      </c>
      <c r="G59" s="1067"/>
      <c r="H59" s="1083"/>
      <c r="I59" s="1083"/>
      <c r="J59" s="1083"/>
      <c r="K59" s="1242"/>
      <c r="L59" s="1083"/>
      <c r="M59" s="1083"/>
      <c r="N59" s="1083"/>
      <c r="O59" s="1083"/>
      <c r="P59" s="1083"/>
      <c r="Q59" s="1082"/>
    </row>
    <row r="60" spans="1:17" ht="18.75" customHeight="1" thickBot="1" x14ac:dyDescent="0.3">
      <c r="A60" s="1237"/>
      <c r="B60" s="1240"/>
      <c r="C60" s="1063" t="s">
        <v>1005</v>
      </c>
      <c r="D60" s="2100">
        <v>100</v>
      </c>
      <c r="E60" s="1062">
        <v>350</v>
      </c>
      <c r="F60" s="1081">
        <f>+E60*D60</f>
        <v>35000</v>
      </c>
      <c r="G60" s="1060"/>
      <c r="H60" s="1123">
        <v>2</v>
      </c>
      <c r="I60" s="1123">
        <v>2</v>
      </c>
      <c r="J60" s="1123">
        <v>2</v>
      </c>
      <c r="K60" s="1243"/>
      <c r="L60" s="1059"/>
      <c r="M60" s="1059"/>
      <c r="N60" s="1058"/>
      <c r="O60" s="1058"/>
      <c r="P60" s="1058"/>
      <c r="Q60" s="1057"/>
    </row>
    <row r="61" spans="1:17" ht="19.5" customHeight="1" thickBot="1" x14ac:dyDescent="0.3">
      <c r="A61" s="1080"/>
      <c r="B61" s="1055"/>
      <c r="C61" s="1054"/>
      <c r="D61" s="1040"/>
      <c r="E61" s="1052"/>
      <c r="F61" s="1052">
        <f>SUM(F58:F60)</f>
        <v>1503000</v>
      </c>
      <c r="G61" s="1050"/>
      <c r="H61" s="1050"/>
      <c r="I61" s="1050"/>
      <c r="J61" s="1050"/>
      <c r="K61" s="1049"/>
      <c r="L61" s="1048"/>
      <c r="M61" s="1048"/>
      <c r="N61" s="1047"/>
      <c r="O61" s="1047"/>
      <c r="P61" s="1047"/>
      <c r="Q61" s="1046"/>
    </row>
    <row r="62" spans="1:17" ht="19.5" customHeight="1" thickBot="1" x14ac:dyDescent="0.3">
      <c r="A62" s="1328" t="s">
        <v>1004</v>
      </c>
      <c r="B62" s="1228">
        <v>1060800</v>
      </c>
      <c r="C62" s="1079" t="s">
        <v>1003</v>
      </c>
      <c r="D62" s="2098">
        <v>52</v>
      </c>
      <c r="E62" s="1045">
        <v>2700</v>
      </c>
      <c r="F62" s="1061">
        <f>+E62*D62</f>
        <v>140400</v>
      </c>
      <c r="G62" s="1078"/>
      <c r="H62" s="1078"/>
      <c r="I62" s="1078"/>
      <c r="J62" s="1078"/>
      <c r="K62" s="1219" t="s">
        <v>998</v>
      </c>
      <c r="L62" s="1077"/>
      <c r="M62" s="1077"/>
      <c r="N62" s="1076"/>
      <c r="O62" s="1076"/>
      <c r="P62" s="1076"/>
      <c r="Q62" s="1075"/>
    </row>
    <row r="63" spans="1:17" ht="15" customHeight="1" thickBot="1" x14ac:dyDescent="0.3">
      <c r="A63" s="1329"/>
      <c r="B63" s="1229"/>
      <c r="C63" s="1074" t="s">
        <v>1002</v>
      </c>
      <c r="D63" s="2101">
        <v>52</v>
      </c>
      <c r="E63" s="1073">
        <v>1800</v>
      </c>
      <c r="F63" s="1061">
        <f>+E63*D63</f>
        <v>93600</v>
      </c>
      <c r="G63" s="1072"/>
      <c r="H63" s="1072"/>
      <c r="I63" s="1072"/>
      <c r="J63" s="1072"/>
      <c r="K63" s="1220"/>
      <c r="L63" s="1071"/>
      <c r="M63" s="1071"/>
      <c r="N63" s="1070"/>
      <c r="O63" s="1070"/>
      <c r="P63" s="1070"/>
      <c r="Q63" s="1069"/>
    </row>
    <row r="64" spans="1:17" ht="15" customHeight="1" thickBot="1" x14ac:dyDescent="0.3">
      <c r="A64" s="1329"/>
      <c r="B64" s="1229"/>
      <c r="C64" s="1074" t="s">
        <v>1001</v>
      </c>
      <c r="D64" s="2101">
        <v>52</v>
      </c>
      <c r="E64" s="1073">
        <v>1500</v>
      </c>
      <c r="F64" s="1061">
        <f>+E64*D64</f>
        <v>78000</v>
      </c>
      <c r="G64" s="1072"/>
      <c r="H64" s="1072"/>
      <c r="I64" s="1072"/>
      <c r="J64" s="1072"/>
      <c r="K64" s="1220"/>
      <c r="L64" s="1071"/>
      <c r="M64" s="1071"/>
      <c r="N64" s="1070"/>
      <c r="O64" s="1070"/>
      <c r="P64" s="1070"/>
      <c r="Q64" s="1069"/>
    </row>
    <row r="65" spans="1:17" ht="16.5" customHeight="1" thickBot="1" x14ac:dyDescent="0.3">
      <c r="A65" s="1329"/>
      <c r="B65" s="1229"/>
      <c r="C65" s="1068" t="s">
        <v>388</v>
      </c>
      <c r="D65" s="2099">
        <v>52</v>
      </c>
      <c r="E65" s="1043">
        <v>10000</v>
      </c>
      <c r="F65" s="1061">
        <f>+E65*D65</f>
        <v>520000</v>
      </c>
      <c r="G65" s="1067"/>
      <c r="H65" s="1067"/>
      <c r="I65" s="1067"/>
      <c r="J65" s="1067"/>
      <c r="K65" s="1220"/>
      <c r="L65" s="1066"/>
      <c r="M65" s="1066"/>
      <c r="N65" s="1065"/>
      <c r="O65" s="1065"/>
      <c r="P65" s="1065"/>
      <c r="Q65" s="1064"/>
    </row>
    <row r="66" spans="1:17" ht="24.75" customHeight="1" thickBot="1" x14ac:dyDescent="0.3">
      <c r="A66" s="1330"/>
      <c r="B66" s="1230"/>
      <c r="C66" s="1063" t="s">
        <v>800</v>
      </c>
      <c r="D66" s="2100">
        <v>1040</v>
      </c>
      <c r="E66" s="1062">
        <v>220</v>
      </c>
      <c r="F66" s="1061">
        <f>+E66*D66</f>
        <v>228800</v>
      </c>
      <c r="G66" s="1060"/>
      <c r="H66" s="1060"/>
      <c r="I66" s="1060"/>
      <c r="J66" s="1060"/>
      <c r="K66" s="1221"/>
      <c r="L66" s="1059"/>
      <c r="M66" s="1059"/>
      <c r="N66" s="1058"/>
      <c r="O66" s="1058"/>
      <c r="P66" s="1058"/>
      <c r="Q66" s="1057"/>
    </row>
    <row r="67" spans="1:17" ht="17.25" customHeight="1" thickBot="1" x14ac:dyDescent="0.3">
      <c r="A67" s="1056"/>
      <c r="B67" s="1055"/>
      <c r="C67" s="1054"/>
      <c r="D67" s="1053"/>
      <c r="E67" s="1052"/>
      <c r="F67" s="1051">
        <f>SUM(F62:F66)</f>
        <v>1060800</v>
      </c>
      <c r="G67" s="1050"/>
      <c r="H67" s="1050"/>
      <c r="I67" s="1050"/>
      <c r="J67" s="1050"/>
      <c r="K67" s="1049"/>
      <c r="L67" s="1048"/>
      <c r="M67" s="1048"/>
      <c r="N67" s="1047"/>
      <c r="O67" s="1047"/>
      <c r="P67" s="1047"/>
      <c r="Q67" s="1046"/>
    </row>
    <row r="68" spans="1:17" ht="15" customHeight="1" x14ac:dyDescent="0.25">
      <c r="A68" s="1269" t="s">
        <v>1000</v>
      </c>
      <c r="B68" s="1216">
        <v>1250000</v>
      </c>
      <c r="C68" s="1045" t="s">
        <v>999</v>
      </c>
      <c r="D68" s="2102">
        <v>500000</v>
      </c>
      <c r="E68" s="1045"/>
      <c r="F68" s="1045"/>
      <c r="G68" s="1045"/>
      <c r="H68" s="1045"/>
      <c r="I68" s="1045"/>
      <c r="J68" s="1045"/>
      <c r="K68" s="1222" t="s">
        <v>998</v>
      </c>
      <c r="L68" s="1045"/>
      <c r="M68" s="1045"/>
      <c r="N68" s="1045"/>
      <c r="O68" s="1045"/>
      <c r="P68" s="1045"/>
      <c r="Q68" s="1044"/>
    </row>
    <row r="69" spans="1:17" ht="18" customHeight="1" x14ac:dyDescent="0.25">
      <c r="A69" s="1270"/>
      <c r="B69" s="1217"/>
      <c r="C69" s="1043" t="s">
        <v>997</v>
      </c>
      <c r="D69" s="2103">
        <v>500000</v>
      </c>
      <c r="E69" s="1043"/>
      <c r="F69" s="1043"/>
      <c r="G69" s="1043"/>
      <c r="H69" s="1043"/>
      <c r="I69" s="1043"/>
      <c r="J69" s="1043"/>
      <c r="K69" s="1223"/>
      <c r="L69" s="1043"/>
      <c r="M69" s="1043"/>
      <c r="N69" s="1043"/>
      <c r="O69" s="1043"/>
      <c r="P69" s="1043"/>
      <c r="Q69" s="1042"/>
    </row>
    <row r="70" spans="1:17" ht="18" customHeight="1" x14ac:dyDescent="0.25">
      <c r="A70" s="1323"/>
      <c r="B70" s="1217"/>
      <c r="C70" s="1039" t="s">
        <v>996</v>
      </c>
      <c r="D70" s="2104">
        <v>250000</v>
      </c>
      <c r="E70" s="1039"/>
      <c r="F70" s="1039"/>
      <c r="G70" s="1039"/>
      <c r="H70" s="1039"/>
      <c r="I70" s="1039"/>
      <c r="J70" s="1039"/>
      <c r="K70" s="1223"/>
      <c r="L70" s="1039"/>
      <c r="M70" s="1039"/>
      <c r="N70" s="1039"/>
      <c r="O70" s="1039"/>
      <c r="P70" s="1039"/>
      <c r="Q70" s="1038"/>
    </row>
    <row r="71" spans="1:17" ht="21" customHeight="1" x14ac:dyDescent="0.25">
      <c r="A71" s="1323"/>
      <c r="B71" s="1217"/>
      <c r="C71" s="1039" t="s">
        <v>995</v>
      </c>
      <c r="D71" s="1041"/>
      <c r="E71" s="1039"/>
      <c r="F71" s="1039"/>
      <c r="G71" s="1039"/>
      <c r="H71" s="1039"/>
      <c r="I71" s="1039"/>
      <c r="J71" s="1039"/>
      <c r="K71" s="1223"/>
      <c r="L71" s="1039"/>
      <c r="M71" s="1039"/>
      <c r="N71" s="1039"/>
      <c r="O71" s="1039"/>
      <c r="P71" s="1039"/>
      <c r="Q71" s="1038"/>
    </row>
    <row r="72" spans="1:17" ht="13.5" customHeight="1" thickBot="1" x14ac:dyDescent="0.3">
      <c r="A72" s="1271"/>
      <c r="B72" s="1218"/>
      <c r="C72" s="1036"/>
      <c r="D72" s="1037"/>
      <c r="E72" s="1036"/>
      <c r="F72" s="1036"/>
      <c r="G72" s="1036"/>
      <c r="H72" s="1036"/>
      <c r="I72" s="1036"/>
      <c r="J72" s="1036"/>
      <c r="K72" s="1224"/>
      <c r="L72" s="1036"/>
      <c r="M72" s="1036"/>
      <c r="N72" s="1036"/>
      <c r="O72" s="1036"/>
      <c r="P72" s="1036"/>
      <c r="Q72" s="1035"/>
    </row>
    <row r="73" spans="1:17" ht="18.75" customHeight="1" thickBot="1" x14ac:dyDescent="0.3">
      <c r="A73" s="1034" t="s">
        <v>1058</v>
      </c>
      <c r="B73" s="2112">
        <v>20753200</v>
      </c>
      <c r="C73" s="1033"/>
      <c r="D73" s="1033"/>
      <c r="E73" s="1033"/>
      <c r="F73" s="1033"/>
      <c r="G73" s="1033"/>
      <c r="H73" s="1033"/>
      <c r="I73" s="1033"/>
      <c r="J73" s="1033"/>
      <c r="K73" s="1033"/>
      <c r="L73" s="1033"/>
      <c r="M73" s="1033"/>
      <c r="N73" s="1033"/>
      <c r="O73" s="1033"/>
      <c r="P73" s="1033"/>
      <c r="Q73" s="1032"/>
    </row>
    <row r="74" spans="1:17" x14ac:dyDescent="0.25">
      <c r="A74" s="1031"/>
      <c r="B74" s="1031"/>
    </row>
  </sheetData>
  <mergeCells count="64">
    <mergeCell ref="A68:A72"/>
    <mergeCell ref="B25:B31"/>
    <mergeCell ref="A41:A45"/>
    <mergeCell ref="B41:B45"/>
    <mergeCell ref="A34:L34"/>
    <mergeCell ref="D35:D36"/>
    <mergeCell ref="A62:A66"/>
    <mergeCell ref="L39:Q39"/>
    <mergeCell ref="F35:F36"/>
    <mergeCell ref="G35:J35"/>
    <mergeCell ref="K35:L36"/>
    <mergeCell ref="M35:Q36"/>
    <mergeCell ref="L37:Q37"/>
    <mergeCell ref="A38:L38"/>
    <mergeCell ref="A39:A40"/>
    <mergeCell ref="B39:B40"/>
    <mergeCell ref="A35:A36"/>
    <mergeCell ref="B35:B36"/>
    <mergeCell ref="C35:C36"/>
    <mergeCell ref="K17:K20"/>
    <mergeCell ref="B17:B20"/>
    <mergeCell ref="B7:D7"/>
    <mergeCell ref="B8:D8"/>
    <mergeCell ref="A10:L10"/>
    <mergeCell ref="K13:L13"/>
    <mergeCell ref="A15:A16"/>
    <mergeCell ref="F11:F12"/>
    <mergeCell ref="K11:L12"/>
    <mergeCell ref="B5:D5"/>
    <mergeCell ref="M13:Q13"/>
    <mergeCell ref="M11:Q12"/>
    <mergeCell ref="E35:E36"/>
    <mergeCell ref="A11:A12"/>
    <mergeCell ref="A14:L14"/>
    <mergeCell ref="G15:J15"/>
    <mergeCell ref="C15:F15"/>
    <mergeCell ref="K15:K16"/>
    <mergeCell ref="A25:A31"/>
    <mergeCell ref="K25:K31"/>
    <mergeCell ref="A17:A20"/>
    <mergeCell ref="L15:Q15"/>
    <mergeCell ref="E11:E12"/>
    <mergeCell ref="D11:D12"/>
    <mergeCell ref="C11:C12"/>
    <mergeCell ref="B11:B12"/>
    <mergeCell ref="G11:J11"/>
    <mergeCell ref="B15:B16"/>
    <mergeCell ref="A57:A60"/>
    <mergeCell ref="B57:B60"/>
    <mergeCell ref="K57:K60"/>
    <mergeCell ref="K47:K50"/>
    <mergeCell ref="K53:K55"/>
    <mergeCell ref="A52:A55"/>
    <mergeCell ref="B52:B55"/>
    <mergeCell ref="A47:A50"/>
    <mergeCell ref="B47:B50"/>
    <mergeCell ref="B68:B72"/>
    <mergeCell ref="K62:K66"/>
    <mergeCell ref="K68:K72"/>
    <mergeCell ref="K41:K45"/>
    <mergeCell ref="G39:J39"/>
    <mergeCell ref="B62:B66"/>
    <mergeCell ref="K39:K40"/>
    <mergeCell ref="C39:F39"/>
  </mergeCells>
  <pageMargins left="0.70866141732283472" right="0.70866141732283472" top="0.74803149606299213" bottom="0.74803149606299213" header="0.31496062992125984" footer="0.31496062992125984"/>
  <pageSetup scale="45" fitToWidth="20" fitToHeight="20" orientation="landscape" r:id="rId1"/>
  <headerFooter>
    <oddFooter>&amp;C&amp;N&amp;R&amp;F</oddFooter>
  </headerFooter>
  <rowBreaks count="1" manualBreakCount="1">
    <brk id="33" max="1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0"/>
  <sheetViews>
    <sheetView topLeftCell="E107" zoomScale="90" zoomScaleNormal="90" workbookViewId="0">
      <selection activeCell="S17" sqref="S17:U40"/>
    </sheetView>
  </sheetViews>
  <sheetFormatPr baseColWidth="10" defaultRowHeight="15" x14ac:dyDescent="0.25"/>
  <cols>
    <col min="1" max="1" width="38.5703125" customWidth="1"/>
    <col min="2" max="2" width="39.5703125" customWidth="1"/>
    <col min="3" max="3" width="22.42578125" customWidth="1"/>
    <col min="4" max="4" width="17.28515625" customWidth="1"/>
    <col min="5" max="5" width="19.85546875" customWidth="1"/>
    <col min="6" max="6" width="11" customWidth="1"/>
    <col min="7" max="7" width="13.42578125" customWidth="1"/>
    <col min="8" max="11" width="12.42578125" bestFit="1" customWidth="1"/>
    <col min="12" max="12" width="19.28515625" customWidth="1"/>
    <col min="13" max="13" width="4.42578125" customWidth="1"/>
    <col min="14" max="14" width="3.7109375" customWidth="1"/>
    <col min="15" max="16" width="3.5703125" customWidth="1"/>
    <col min="17" max="17" width="3.42578125" customWidth="1"/>
    <col min="18" max="18" width="3.5703125" customWidth="1"/>
  </cols>
  <sheetData>
    <row r="1" spans="1:18" ht="15.75" x14ac:dyDescent="0.25">
      <c r="A1" s="178"/>
      <c r="B1" s="178"/>
      <c r="C1" s="178"/>
      <c r="D1" s="178"/>
      <c r="E1" s="178"/>
      <c r="F1" s="178"/>
      <c r="G1" s="178"/>
      <c r="H1" s="178"/>
      <c r="I1" s="178"/>
      <c r="J1" s="178"/>
      <c r="K1" s="178"/>
      <c r="L1" s="178"/>
      <c r="M1" s="178"/>
      <c r="N1" s="178"/>
      <c r="O1" s="178"/>
      <c r="P1" s="178"/>
      <c r="Q1" s="178"/>
      <c r="R1" s="178"/>
    </row>
    <row r="2" spans="1:18" ht="17.25" x14ac:dyDescent="0.25">
      <c r="A2" s="174" t="s">
        <v>389</v>
      </c>
      <c r="B2" s="1907" t="s">
        <v>443</v>
      </c>
      <c r="C2" s="1907"/>
      <c r="D2" s="1907"/>
      <c r="E2" s="1907"/>
      <c r="F2" s="1907"/>
      <c r="G2" s="1907"/>
      <c r="H2" s="1907"/>
      <c r="I2" s="1907"/>
      <c r="J2" s="1907"/>
      <c r="K2" s="1907"/>
      <c r="L2" s="1907"/>
      <c r="M2" s="1907"/>
      <c r="N2" s="1907"/>
      <c r="O2" s="1907"/>
      <c r="P2" s="1907"/>
      <c r="Q2" s="1907"/>
      <c r="R2" s="1907"/>
    </row>
    <row r="3" spans="1:18" ht="17.25" x14ac:dyDescent="0.25">
      <c r="A3" s="174" t="s">
        <v>390</v>
      </c>
      <c r="B3" s="1907" t="s">
        <v>442</v>
      </c>
      <c r="C3" s="1907"/>
      <c r="D3" s="1907"/>
      <c r="E3" s="1907"/>
      <c r="F3" s="1907"/>
      <c r="G3" s="1907"/>
      <c r="H3" s="1907"/>
      <c r="I3" s="1907"/>
      <c r="J3" s="1907"/>
      <c r="K3" s="1907"/>
      <c r="L3" s="1907"/>
      <c r="M3" s="1907"/>
      <c r="N3" s="1907"/>
      <c r="O3" s="1907"/>
      <c r="P3" s="1907"/>
      <c r="Q3" s="1907"/>
      <c r="R3" s="1907"/>
    </row>
    <row r="4" spans="1:18" ht="18.75" x14ac:dyDescent="0.3">
      <c r="A4" s="174" t="s">
        <v>391</v>
      </c>
      <c r="B4" s="306" t="s">
        <v>444</v>
      </c>
      <c r="C4" s="306"/>
      <c r="D4" s="306"/>
      <c r="E4" s="306"/>
      <c r="F4" s="306"/>
      <c r="G4" s="306"/>
      <c r="H4" s="306"/>
      <c r="I4" s="306"/>
      <c r="J4" s="322" t="s">
        <v>482</v>
      </c>
      <c r="K4" s="307"/>
      <c r="L4" s="306"/>
      <c r="M4" s="84"/>
      <c r="N4" s="84"/>
      <c r="O4" s="84"/>
      <c r="P4" s="84"/>
      <c r="Q4" s="84"/>
      <c r="R4" s="84"/>
    </row>
    <row r="5" spans="1:18" ht="17.25" x14ac:dyDescent="0.25">
      <c r="A5" s="174" t="s">
        <v>392</v>
      </c>
      <c r="B5" s="1907" t="s">
        <v>393</v>
      </c>
      <c r="C5" s="1907"/>
      <c r="D5" s="1907"/>
      <c r="E5" s="1907"/>
      <c r="F5" s="1907"/>
      <c r="G5" s="1907"/>
      <c r="H5" s="1907"/>
      <c r="I5" s="1907"/>
      <c r="J5" s="1907"/>
      <c r="K5" s="1907"/>
      <c r="L5" s="1907"/>
      <c r="M5" s="1907"/>
      <c r="N5" s="1907"/>
      <c r="O5" s="1907"/>
      <c r="P5" s="1907"/>
      <c r="Q5" s="1907"/>
      <c r="R5" s="1907"/>
    </row>
    <row r="6" spans="1:18" ht="17.25" x14ac:dyDescent="0.3">
      <c r="A6" s="174" t="s">
        <v>394</v>
      </c>
      <c r="B6" s="1908" t="s">
        <v>395</v>
      </c>
      <c r="C6" s="1908"/>
      <c r="D6" s="1908"/>
      <c r="E6" s="1908"/>
      <c r="F6" s="1908"/>
      <c r="G6" s="308"/>
      <c r="H6" s="309"/>
      <c r="I6" s="309"/>
      <c r="J6" s="309"/>
      <c r="K6" s="309"/>
      <c r="L6" s="310"/>
      <c r="M6" s="84"/>
      <c r="N6" s="84"/>
      <c r="O6" s="84"/>
      <c r="P6" s="84"/>
      <c r="Q6" s="84"/>
      <c r="R6" s="84"/>
    </row>
    <row r="7" spans="1:18" ht="17.25" x14ac:dyDescent="0.3">
      <c r="A7" s="174" t="s">
        <v>396</v>
      </c>
      <c r="B7" s="1909" t="s">
        <v>397</v>
      </c>
      <c r="C7" s="1909"/>
      <c r="D7" s="1909"/>
      <c r="E7" s="1909"/>
      <c r="F7" s="1909"/>
      <c r="G7" s="1909"/>
      <c r="H7" s="1909"/>
      <c r="I7" s="1909"/>
      <c r="J7" s="309"/>
      <c r="K7" s="309"/>
      <c r="L7" s="309"/>
      <c r="M7" s="84"/>
      <c r="N7" s="84"/>
      <c r="O7" s="84"/>
      <c r="P7" s="84"/>
      <c r="Q7" s="84"/>
      <c r="R7" s="84"/>
    </row>
    <row r="8" spans="1:18" ht="15.75" x14ac:dyDescent="0.25">
      <c r="A8" s="179"/>
      <c r="B8" s="180"/>
      <c r="C8" s="180"/>
      <c r="D8" s="180"/>
      <c r="E8" s="180"/>
      <c r="F8" s="180"/>
      <c r="G8" s="180"/>
      <c r="H8" s="180"/>
      <c r="I8" s="180"/>
      <c r="J8" s="180"/>
      <c r="K8" s="180"/>
      <c r="L8" s="180"/>
      <c r="M8" s="180"/>
      <c r="N8" s="178"/>
      <c r="O8" s="178"/>
      <c r="P8" s="178"/>
      <c r="Q8" s="178"/>
      <c r="R8" s="178"/>
    </row>
    <row r="9" spans="1:18" ht="16.5" thickBot="1" x14ac:dyDescent="0.3">
      <c r="A9" s="1910" t="s">
        <v>242</v>
      </c>
      <c r="B9" s="1910"/>
      <c r="C9" s="1910"/>
      <c r="D9" s="1910"/>
      <c r="E9" s="1910"/>
      <c r="F9" s="1910"/>
      <c r="G9" s="1910"/>
      <c r="H9" s="1910"/>
      <c r="I9" s="1910"/>
      <c r="J9" s="1910"/>
      <c r="K9" s="1910"/>
      <c r="L9" s="1910"/>
      <c r="M9" s="1910"/>
      <c r="N9" s="1910"/>
      <c r="O9" s="1910"/>
      <c r="P9" s="1910"/>
      <c r="Q9" s="1910"/>
      <c r="R9" s="1910"/>
    </row>
    <row r="10" spans="1:18" ht="16.5" thickBot="1" x14ac:dyDescent="0.3">
      <c r="A10" s="1911" t="s">
        <v>243</v>
      </c>
      <c r="B10" s="1912" t="s">
        <v>244</v>
      </c>
      <c r="C10" s="1912"/>
      <c r="D10" s="1913" t="s">
        <v>245</v>
      </c>
      <c r="E10" s="1914" t="s">
        <v>246</v>
      </c>
      <c r="F10" s="1914" t="s">
        <v>247</v>
      </c>
      <c r="G10" s="1914" t="s">
        <v>248</v>
      </c>
      <c r="H10" s="1914" t="s">
        <v>398</v>
      </c>
      <c r="I10" s="1914"/>
      <c r="J10" s="1914"/>
      <c r="K10" s="1914"/>
      <c r="L10" s="1915" t="s">
        <v>3</v>
      </c>
      <c r="M10" s="1915" t="s">
        <v>4</v>
      </c>
      <c r="N10" s="1915"/>
      <c r="O10" s="1915"/>
      <c r="P10" s="1915"/>
      <c r="Q10" s="1915"/>
      <c r="R10" s="1916"/>
    </row>
    <row r="11" spans="1:18" ht="17.25" thickTop="1" thickBot="1" x14ac:dyDescent="0.3">
      <c r="A11" s="1847"/>
      <c r="B11" s="1891"/>
      <c r="C11" s="1891"/>
      <c r="D11" s="1857"/>
      <c r="E11" s="1849"/>
      <c r="F11" s="1849"/>
      <c r="G11" s="1849"/>
      <c r="H11" s="181" t="s">
        <v>0</v>
      </c>
      <c r="I11" s="181" t="s">
        <v>1</v>
      </c>
      <c r="J11" s="181" t="s">
        <v>250</v>
      </c>
      <c r="K11" s="181" t="s">
        <v>2</v>
      </c>
      <c r="L11" s="1848"/>
      <c r="M11" s="1848"/>
      <c r="N11" s="1848"/>
      <c r="O11" s="1848"/>
      <c r="P11" s="1848"/>
      <c r="Q11" s="1848"/>
      <c r="R11" s="1858"/>
    </row>
    <row r="12" spans="1:18" ht="114.75" customHeight="1" thickTop="1" x14ac:dyDescent="0.25">
      <c r="A12" s="301" t="s">
        <v>445</v>
      </c>
      <c r="B12" s="1843" t="s">
        <v>446</v>
      </c>
      <c r="C12" s="1844"/>
      <c r="D12" s="182" t="s">
        <v>483</v>
      </c>
      <c r="E12" s="303" t="s">
        <v>484</v>
      </c>
      <c r="F12" s="182" t="s">
        <v>485</v>
      </c>
      <c r="G12" s="182">
        <f>H12+I12+J12</f>
        <v>7</v>
      </c>
      <c r="H12" s="183">
        <v>3</v>
      </c>
      <c r="I12" s="183">
        <v>2</v>
      </c>
      <c r="J12" s="183">
        <v>2</v>
      </c>
      <c r="K12" s="184">
        <v>0</v>
      </c>
      <c r="L12" s="185">
        <f>C17+C19+C21+C23+C25+C27+C29+C31+C33+C35+C37+C39</f>
        <v>273520</v>
      </c>
      <c r="M12" s="1845"/>
      <c r="N12" s="1845"/>
      <c r="O12" s="1845"/>
      <c r="P12" s="1845"/>
      <c r="Q12" s="1845"/>
      <c r="R12" s="1846"/>
    </row>
    <row r="13" spans="1:18" ht="15.75" x14ac:dyDescent="0.25">
      <c r="A13" s="186"/>
      <c r="B13" s="187"/>
      <c r="C13" s="187"/>
      <c r="D13" s="188"/>
      <c r="E13" s="188"/>
      <c r="F13" s="188"/>
      <c r="G13" s="188"/>
      <c r="H13" s="189"/>
      <c r="I13" s="189"/>
      <c r="J13" s="189"/>
      <c r="K13" s="190"/>
      <c r="L13" s="191"/>
      <c r="M13" s="192"/>
      <c r="N13" s="192"/>
      <c r="O13" s="192"/>
      <c r="P13" s="192"/>
      <c r="Q13" s="192"/>
      <c r="R13" s="193"/>
    </row>
    <row r="14" spans="1:18" ht="16.5" thickBot="1" x14ac:dyDescent="0.3">
      <c r="A14" s="1887" t="s">
        <v>486</v>
      </c>
      <c r="B14" s="1888"/>
      <c r="C14" s="1888"/>
      <c r="D14" s="1888"/>
      <c r="E14" s="1888"/>
      <c r="F14" s="1888"/>
      <c r="G14" s="1888"/>
      <c r="H14" s="1888"/>
      <c r="I14" s="1888"/>
      <c r="J14" s="1888"/>
      <c r="K14" s="1888"/>
      <c r="L14" s="1888"/>
      <c r="M14" s="1888"/>
      <c r="N14" s="1888"/>
      <c r="O14" s="1888"/>
      <c r="P14" s="1888"/>
      <c r="Q14" s="1888"/>
      <c r="R14" s="1889"/>
    </row>
    <row r="15" spans="1:18" s="177" customFormat="1" ht="17.25" thickTop="1" thickBot="1" x14ac:dyDescent="0.3">
      <c r="A15" s="1847" t="s">
        <v>252</v>
      </c>
      <c r="B15" s="1848"/>
      <c r="C15" s="1849" t="s">
        <v>253</v>
      </c>
      <c r="D15" s="1849" t="s">
        <v>6</v>
      </c>
      <c r="E15" s="1849"/>
      <c r="F15" s="1849"/>
      <c r="G15" s="1849"/>
      <c r="H15" s="1849" t="s">
        <v>399</v>
      </c>
      <c r="I15" s="1849"/>
      <c r="J15" s="1849"/>
      <c r="K15" s="1849"/>
      <c r="L15" s="1848" t="s">
        <v>255</v>
      </c>
      <c r="M15" s="1849" t="s">
        <v>256</v>
      </c>
      <c r="N15" s="1849"/>
      <c r="O15" s="1849"/>
      <c r="P15" s="1849"/>
      <c r="Q15" s="1849"/>
      <c r="R15" s="1852"/>
    </row>
    <row r="16" spans="1:18" s="177" customFormat="1" ht="44.25" customHeight="1" thickTop="1" thickBot="1" x14ac:dyDescent="0.3">
      <c r="A16" s="1847"/>
      <c r="B16" s="1848"/>
      <c r="C16" s="1849"/>
      <c r="D16" s="194" t="s">
        <v>257</v>
      </c>
      <c r="E16" s="194" t="s">
        <v>7</v>
      </c>
      <c r="F16" s="194" t="s">
        <v>258</v>
      </c>
      <c r="G16" s="194" t="s">
        <v>8</v>
      </c>
      <c r="H16" s="181" t="s">
        <v>0</v>
      </c>
      <c r="I16" s="181" t="s">
        <v>1</v>
      </c>
      <c r="J16" s="181" t="s">
        <v>250</v>
      </c>
      <c r="K16" s="181" t="s">
        <v>2</v>
      </c>
      <c r="L16" s="1848"/>
      <c r="M16" s="195" t="s">
        <v>9</v>
      </c>
      <c r="N16" s="195" t="s">
        <v>10</v>
      </c>
      <c r="O16" s="195" t="s">
        <v>11</v>
      </c>
      <c r="P16" s="195" t="s">
        <v>12</v>
      </c>
      <c r="Q16" s="195" t="s">
        <v>13</v>
      </c>
      <c r="R16" s="196" t="s">
        <v>14</v>
      </c>
    </row>
    <row r="17" spans="1:20" ht="18.75" customHeight="1" thickTop="1" thickBot="1" x14ac:dyDescent="0.3">
      <c r="A17" s="1918" t="s">
        <v>447</v>
      </c>
      <c r="B17" s="1919"/>
      <c r="C17" s="1921">
        <f>G17+G18</f>
        <v>6240</v>
      </c>
      <c r="D17" s="197" t="s">
        <v>402</v>
      </c>
      <c r="E17" s="197">
        <v>48</v>
      </c>
      <c r="F17" s="323">
        <v>100</v>
      </c>
      <c r="G17" s="323">
        <f t="shared" ref="G17:G23" si="0">E17*F17</f>
        <v>4800</v>
      </c>
      <c r="H17" s="323">
        <f>12*F17</f>
        <v>1200</v>
      </c>
      <c r="I17" s="323">
        <f>12*F17</f>
        <v>1200</v>
      </c>
      <c r="J17" s="323">
        <f>12*F17</f>
        <v>1200</v>
      </c>
      <c r="K17" s="323">
        <f>12*F17</f>
        <v>1200</v>
      </c>
      <c r="L17" s="198"/>
      <c r="M17" s="199" t="s">
        <v>477</v>
      </c>
      <c r="N17" s="199">
        <v>2</v>
      </c>
      <c r="O17" s="197">
        <v>3</v>
      </c>
      <c r="P17" s="197">
        <v>1</v>
      </c>
      <c r="Q17" s="197">
        <v>1</v>
      </c>
      <c r="R17" s="200" t="s">
        <v>478</v>
      </c>
    </row>
    <row r="18" spans="1:20" ht="36" customHeight="1" thickTop="1" thickBot="1" x14ac:dyDescent="0.3">
      <c r="A18" s="1861"/>
      <c r="B18" s="1920"/>
      <c r="C18" s="1922"/>
      <c r="D18" s="201" t="s">
        <v>403</v>
      </c>
      <c r="E18" s="201">
        <v>48</v>
      </c>
      <c r="F18" s="324">
        <v>30</v>
      </c>
      <c r="G18" s="324">
        <f t="shared" si="0"/>
        <v>1440</v>
      </c>
      <c r="H18" s="324">
        <v>360</v>
      </c>
      <c r="I18" s="324">
        <v>360</v>
      </c>
      <c r="J18" s="324">
        <v>360</v>
      </c>
      <c r="K18" s="324">
        <v>360</v>
      </c>
      <c r="L18" s="203"/>
      <c r="M18" s="199" t="s">
        <v>477</v>
      </c>
      <c r="N18" s="201">
        <v>2</v>
      </c>
      <c r="O18" s="201">
        <v>3</v>
      </c>
      <c r="P18" s="201">
        <v>3</v>
      </c>
      <c r="Q18" s="201">
        <v>1</v>
      </c>
      <c r="R18" s="204"/>
    </row>
    <row r="19" spans="1:20" ht="22.5" customHeight="1" thickTop="1" thickBot="1" x14ac:dyDescent="0.3">
      <c r="A19" s="1933" t="s">
        <v>464</v>
      </c>
      <c r="B19" s="1930"/>
      <c r="C19" s="1894">
        <f>G19+G20</f>
        <v>39300</v>
      </c>
      <c r="D19" s="205" t="s">
        <v>404</v>
      </c>
      <c r="E19" s="205">
        <v>6</v>
      </c>
      <c r="F19" s="325">
        <v>3000</v>
      </c>
      <c r="G19" s="325">
        <f t="shared" si="0"/>
        <v>18000</v>
      </c>
      <c r="H19" s="325">
        <f>F19*4</f>
        <v>12000</v>
      </c>
      <c r="I19" s="325">
        <f>F19*2</f>
        <v>6000</v>
      </c>
      <c r="J19" s="325">
        <v>0</v>
      </c>
      <c r="K19" s="325">
        <v>0</v>
      </c>
      <c r="L19" s="207"/>
      <c r="M19" s="208" t="s">
        <v>478</v>
      </c>
      <c r="N19" s="209">
        <v>2</v>
      </c>
      <c r="O19" s="209">
        <v>2</v>
      </c>
      <c r="P19" s="209">
        <v>4</v>
      </c>
      <c r="Q19" s="209">
        <v>1</v>
      </c>
      <c r="R19" s="210"/>
    </row>
    <row r="20" spans="1:20" ht="39" customHeight="1" thickTop="1" thickBot="1" x14ac:dyDescent="0.3">
      <c r="A20" s="1934"/>
      <c r="B20" s="1935"/>
      <c r="C20" s="1895"/>
      <c r="D20" s="211" t="s">
        <v>405</v>
      </c>
      <c r="E20" s="212">
        <v>6</v>
      </c>
      <c r="F20" s="326">
        <v>3550</v>
      </c>
      <c r="G20" s="326">
        <f t="shared" si="0"/>
        <v>21300</v>
      </c>
      <c r="H20" s="326">
        <f>F20*4</f>
        <v>14200</v>
      </c>
      <c r="I20" s="326">
        <f>F20*2</f>
        <v>7100</v>
      </c>
      <c r="J20" s="326">
        <v>0</v>
      </c>
      <c r="K20" s="326">
        <v>0</v>
      </c>
      <c r="L20" s="213"/>
      <c r="M20" s="199" t="s">
        <v>477</v>
      </c>
      <c r="N20" s="212">
        <v>2</v>
      </c>
      <c r="O20" s="212">
        <v>2</v>
      </c>
      <c r="P20" s="212">
        <v>3</v>
      </c>
      <c r="Q20" s="212">
        <v>1</v>
      </c>
      <c r="R20" s="214"/>
    </row>
    <row r="21" spans="1:20" ht="18" customHeight="1" thickTop="1" thickBot="1" x14ac:dyDescent="0.3">
      <c r="A21" s="1927" t="s">
        <v>449</v>
      </c>
      <c r="B21" s="1928"/>
      <c r="C21" s="1921">
        <f>G21+G22</f>
        <v>4800</v>
      </c>
      <c r="D21" s="197" t="s">
        <v>386</v>
      </c>
      <c r="E21" s="197">
        <v>800</v>
      </c>
      <c r="F21" s="323">
        <v>2</v>
      </c>
      <c r="G21" s="323">
        <f t="shared" si="0"/>
        <v>1600</v>
      </c>
      <c r="H21" s="323">
        <v>400</v>
      </c>
      <c r="I21" s="323">
        <v>400</v>
      </c>
      <c r="J21" s="323">
        <v>400</v>
      </c>
      <c r="K21" s="323">
        <v>400</v>
      </c>
      <c r="L21" s="198"/>
      <c r="M21" s="199" t="s">
        <v>477</v>
      </c>
      <c r="N21" s="201">
        <v>2</v>
      </c>
      <c r="O21" s="201">
        <v>3</v>
      </c>
      <c r="P21" s="201">
        <v>3</v>
      </c>
      <c r="Q21" s="201">
        <v>1</v>
      </c>
      <c r="R21" s="200"/>
    </row>
    <row r="22" spans="1:20" ht="42" customHeight="1" thickTop="1" thickBot="1" x14ac:dyDescent="0.3">
      <c r="A22" s="1897"/>
      <c r="B22" s="1898"/>
      <c r="C22" s="1922"/>
      <c r="D22" s="201" t="s">
        <v>387</v>
      </c>
      <c r="E22" s="201">
        <v>40</v>
      </c>
      <c r="F22" s="324">
        <v>80</v>
      </c>
      <c r="G22" s="324">
        <f t="shared" si="0"/>
        <v>3200</v>
      </c>
      <c r="H22" s="324">
        <v>1600</v>
      </c>
      <c r="I22" s="324">
        <v>1200</v>
      </c>
      <c r="J22" s="324">
        <v>400</v>
      </c>
      <c r="K22" s="324">
        <v>0</v>
      </c>
      <c r="L22" s="203"/>
      <c r="M22" s="199" t="s">
        <v>477</v>
      </c>
      <c r="N22" s="201">
        <v>2</v>
      </c>
      <c r="O22" s="201">
        <v>3</v>
      </c>
      <c r="P22" s="201">
        <v>3</v>
      </c>
      <c r="Q22" s="201">
        <v>1</v>
      </c>
      <c r="R22" s="204"/>
      <c r="T22" s="94"/>
    </row>
    <row r="23" spans="1:20" ht="19.5" customHeight="1" thickTop="1" thickBot="1" x14ac:dyDescent="0.3">
      <c r="A23" s="1819" t="s">
        <v>465</v>
      </c>
      <c r="B23" s="1896"/>
      <c r="C23" s="1894">
        <f>G23+G24</f>
        <v>12600</v>
      </c>
      <c r="D23" s="205" t="s">
        <v>384</v>
      </c>
      <c r="E23" s="205">
        <v>84</v>
      </c>
      <c r="F23" s="325">
        <v>100</v>
      </c>
      <c r="G23" s="325">
        <f t="shared" si="0"/>
        <v>8400</v>
      </c>
      <c r="H23" s="325">
        <v>2100</v>
      </c>
      <c r="I23" s="325">
        <v>2100</v>
      </c>
      <c r="J23" s="325">
        <v>2100</v>
      </c>
      <c r="K23" s="325">
        <v>2100</v>
      </c>
      <c r="L23" s="207"/>
      <c r="M23" s="199" t="s">
        <v>477</v>
      </c>
      <c r="N23" s="199">
        <v>2</v>
      </c>
      <c r="O23" s="197">
        <v>3</v>
      </c>
      <c r="P23" s="197">
        <v>1</v>
      </c>
      <c r="Q23" s="197">
        <v>1</v>
      </c>
      <c r="R23" s="200" t="s">
        <v>478</v>
      </c>
    </row>
    <row r="24" spans="1:20" ht="33.75" customHeight="1" thickTop="1" thickBot="1" x14ac:dyDescent="0.3">
      <c r="A24" s="1897"/>
      <c r="B24" s="1898"/>
      <c r="C24" s="1922"/>
      <c r="D24" s="201" t="s">
        <v>385</v>
      </c>
      <c r="E24" s="201">
        <v>84</v>
      </c>
      <c r="F24" s="324">
        <v>50</v>
      </c>
      <c r="G24" s="324">
        <f>E24*F24</f>
        <v>4200</v>
      </c>
      <c r="H24" s="324">
        <v>1050</v>
      </c>
      <c r="I24" s="324">
        <v>1050</v>
      </c>
      <c r="J24" s="324">
        <v>1050</v>
      </c>
      <c r="K24" s="324">
        <v>1050</v>
      </c>
      <c r="L24" s="203"/>
      <c r="M24" s="199" t="s">
        <v>477</v>
      </c>
      <c r="N24" s="201"/>
      <c r="O24" s="201"/>
      <c r="P24" s="201"/>
      <c r="Q24" s="201"/>
      <c r="R24" s="204"/>
      <c r="T24" s="94"/>
    </row>
    <row r="25" spans="1:20" ht="29.25" customHeight="1" thickTop="1" x14ac:dyDescent="0.25">
      <c r="A25" s="1819" t="s">
        <v>451</v>
      </c>
      <c r="B25" s="1896"/>
      <c r="C25" s="1899">
        <f>G25+G26</f>
        <v>19200</v>
      </c>
      <c r="D25" s="215" t="s">
        <v>404</v>
      </c>
      <c r="E25" s="205">
        <v>48</v>
      </c>
      <c r="F25" s="325">
        <v>400</v>
      </c>
      <c r="G25" s="325">
        <f>E25*F25</f>
        <v>19200</v>
      </c>
      <c r="H25" s="325">
        <f>12*F25</f>
        <v>4800</v>
      </c>
      <c r="I25" s="325">
        <f>12*F25</f>
        <v>4800</v>
      </c>
      <c r="J25" s="325">
        <f>12*F25</f>
        <v>4800</v>
      </c>
      <c r="K25" s="325">
        <f>12*F25</f>
        <v>4800</v>
      </c>
      <c r="L25" s="207"/>
      <c r="M25" s="208" t="s">
        <v>478</v>
      </c>
      <c r="N25" s="209">
        <v>2</v>
      </c>
      <c r="O25" s="209">
        <v>2</v>
      </c>
      <c r="P25" s="209">
        <v>4</v>
      </c>
      <c r="Q25" s="209">
        <v>1</v>
      </c>
      <c r="R25" s="210"/>
    </row>
    <row r="26" spans="1:20" ht="45.75" customHeight="1" thickBot="1" x14ac:dyDescent="0.3">
      <c r="A26" s="1897"/>
      <c r="B26" s="1898"/>
      <c r="C26" s="1900"/>
      <c r="D26" s="216" t="s">
        <v>406</v>
      </c>
      <c r="E26" s="201" t="s">
        <v>407</v>
      </c>
      <c r="F26" s="324">
        <v>0</v>
      </c>
      <c r="G26" s="324">
        <v>0</v>
      </c>
      <c r="H26" s="324">
        <v>0</v>
      </c>
      <c r="I26" s="324">
        <v>0</v>
      </c>
      <c r="J26" s="324">
        <v>0</v>
      </c>
      <c r="K26" s="324">
        <v>0</v>
      </c>
      <c r="L26" s="203"/>
      <c r="M26" s="208" t="s">
        <v>478</v>
      </c>
      <c r="N26" s="217">
        <v>2</v>
      </c>
      <c r="O26" s="217">
        <v>3</v>
      </c>
      <c r="P26" s="217">
        <v>3</v>
      </c>
      <c r="Q26" s="217">
        <v>2</v>
      </c>
      <c r="R26" s="204"/>
    </row>
    <row r="27" spans="1:20" ht="18.75" customHeight="1" thickTop="1" thickBot="1" x14ac:dyDescent="0.3">
      <c r="A27" s="1819" t="s">
        <v>459</v>
      </c>
      <c r="B27" s="1896"/>
      <c r="C27" s="1899">
        <f>G27+G28</f>
        <v>105700</v>
      </c>
      <c r="D27" s="215" t="s">
        <v>386</v>
      </c>
      <c r="E27" s="205">
        <v>7</v>
      </c>
      <c r="F27" s="325">
        <v>100</v>
      </c>
      <c r="G27" s="325">
        <f>E27*F27</f>
        <v>700</v>
      </c>
      <c r="H27" s="325">
        <v>300</v>
      </c>
      <c r="I27" s="325">
        <v>200</v>
      </c>
      <c r="J27" s="325">
        <v>200</v>
      </c>
      <c r="K27" s="325">
        <v>0</v>
      </c>
      <c r="L27" s="207"/>
      <c r="M27" s="199" t="s">
        <v>477</v>
      </c>
      <c r="N27" s="201">
        <v>2</v>
      </c>
      <c r="O27" s="201">
        <v>3</v>
      </c>
      <c r="P27" s="201">
        <v>3</v>
      </c>
      <c r="Q27" s="201">
        <v>1</v>
      </c>
      <c r="R27" s="210"/>
    </row>
    <row r="28" spans="1:20" ht="22.5" customHeight="1" thickTop="1" thickBot="1" x14ac:dyDescent="0.3">
      <c r="A28" s="1897"/>
      <c r="B28" s="1898"/>
      <c r="C28" s="1900"/>
      <c r="D28" s="218" t="s">
        <v>388</v>
      </c>
      <c r="E28" s="201">
        <v>7</v>
      </c>
      <c r="F28" s="324">
        <v>15000</v>
      </c>
      <c r="G28" s="324">
        <f>E28*F28</f>
        <v>105000</v>
      </c>
      <c r="H28" s="324">
        <v>45000</v>
      </c>
      <c r="I28" s="324">
        <v>30000</v>
      </c>
      <c r="J28" s="324">
        <v>30000</v>
      </c>
      <c r="K28" s="324">
        <v>0</v>
      </c>
      <c r="L28" s="203"/>
      <c r="M28" s="199" t="s">
        <v>477</v>
      </c>
      <c r="N28" s="199">
        <v>2</v>
      </c>
      <c r="O28" s="197">
        <v>3</v>
      </c>
      <c r="P28" s="197">
        <v>1</v>
      </c>
      <c r="Q28" s="197">
        <v>1</v>
      </c>
      <c r="R28" s="200" t="s">
        <v>478</v>
      </c>
    </row>
    <row r="29" spans="1:20" ht="15" customHeight="1" thickTop="1" thickBot="1" x14ac:dyDescent="0.3">
      <c r="A29" s="1901" t="s">
        <v>450</v>
      </c>
      <c r="B29" s="1902"/>
      <c r="C29" s="1899">
        <v>0</v>
      </c>
      <c r="D29" s="219" t="s">
        <v>452</v>
      </c>
      <c r="E29" s="219">
        <v>0</v>
      </c>
      <c r="F29" s="325">
        <v>0</v>
      </c>
      <c r="G29" s="325">
        <v>0</v>
      </c>
      <c r="H29" s="325">
        <v>0</v>
      </c>
      <c r="I29" s="325">
        <v>0</v>
      </c>
      <c r="J29" s="325">
        <v>0</v>
      </c>
      <c r="K29" s="325">
        <v>0</v>
      </c>
      <c r="L29" s="207"/>
      <c r="M29" s="199" t="s">
        <v>477</v>
      </c>
      <c r="N29" s="205"/>
      <c r="O29" s="205"/>
      <c r="P29" s="205"/>
      <c r="Q29" s="205"/>
      <c r="R29" s="210"/>
    </row>
    <row r="30" spans="1:20" ht="17.25" customHeight="1" thickTop="1" thickBot="1" x14ac:dyDescent="0.3">
      <c r="A30" s="1903"/>
      <c r="B30" s="1904"/>
      <c r="C30" s="1900"/>
      <c r="D30" s="220" t="s">
        <v>452</v>
      </c>
      <c r="E30" s="220">
        <v>0</v>
      </c>
      <c r="F30" s="324">
        <v>0</v>
      </c>
      <c r="G30" s="324">
        <v>0</v>
      </c>
      <c r="H30" s="324">
        <v>0</v>
      </c>
      <c r="I30" s="324">
        <v>0</v>
      </c>
      <c r="J30" s="324">
        <v>0</v>
      </c>
      <c r="K30" s="324">
        <v>0</v>
      </c>
      <c r="L30" s="203"/>
      <c r="M30" s="199" t="s">
        <v>477</v>
      </c>
      <c r="N30" s="201"/>
      <c r="O30" s="201"/>
      <c r="P30" s="201"/>
      <c r="Q30" s="201"/>
      <c r="R30" s="204"/>
    </row>
    <row r="31" spans="1:20" ht="18" customHeight="1" thickTop="1" thickBot="1" x14ac:dyDescent="0.3">
      <c r="A31" s="1923" t="s">
        <v>467</v>
      </c>
      <c r="B31" s="1924"/>
      <c r="C31" s="1899">
        <f>G31+G32</f>
        <v>43680</v>
      </c>
      <c r="D31" s="215" t="s">
        <v>384</v>
      </c>
      <c r="E31" s="205">
        <v>336</v>
      </c>
      <c r="F31" s="325">
        <v>100</v>
      </c>
      <c r="G31" s="325">
        <f t="shared" ref="G31:G37" si="1">E31*F31</f>
        <v>33600</v>
      </c>
      <c r="H31" s="325">
        <f>84*100</f>
        <v>8400</v>
      </c>
      <c r="I31" s="325">
        <f>84*100</f>
        <v>8400</v>
      </c>
      <c r="J31" s="325">
        <f>84*100</f>
        <v>8400</v>
      </c>
      <c r="K31" s="325">
        <f>84*100</f>
        <v>8400</v>
      </c>
      <c r="L31" s="207"/>
      <c r="M31" s="199" t="s">
        <v>477</v>
      </c>
      <c r="N31" s="199">
        <v>2</v>
      </c>
      <c r="O31" s="197">
        <v>3</v>
      </c>
      <c r="P31" s="197">
        <v>1</v>
      </c>
      <c r="Q31" s="197">
        <v>1</v>
      </c>
      <c r="R31" s="200" t="s">
        <v>478</v>
      </c>
      <c r="T31" s="94"/>
    </row>
    <row r="32" spans="1:20" ht="26.25" customHeight="1" thickTop="1" thickBot="1" x14ac:dyDescent="0.3">
      <c r="A32" s="1925"/>
      <c r="B32" s="1926"/>
      <c r="C32" s="1900"/>
      <c r="D32" s="218" t="s">
        <v>468</v>
      </c>
      <c r="E32" s="201">
        <v>336</v>
      </c>
      <c r="F32" s="324">
        <v>30</v>
      </c>
      <c r="G32" s="324">
        <f t="shared" si="1"/>
        <v>10080</v>
      </c>
      <c r="H32" s="324">
        <f>7*4*3*30</f>
        <v>2520</v>
      </c>
      <c r="I32" s="324">
        <f>7*4*3*30</f>
        <v>2520</v>
      </c>
      <c r="J32" s="324">
        <f>4*7*3*30</f>
        <v>2520</v>
      </c>
      <c r="K32" s="324">
        <f>4*7*3*30</f>
        <v>2520</v>
      </c>
      <c r="L32" s="203"/>
      <c r="M32" s="199" t="s">
        <v>477</v>
      </c>
      <c r="N32" s="201">
        <v>2</v>
      </c>
      <c r="O32" s="201">
        <v>3</v>
      </c>
      <c r="P32" s="201">
        <v>3</v>
      </c>
      <c r="Q32" s="201">
        <v>1</v>
      </c>
      <c r="R32" s="204"/>
    </row>
    <row r="33" spans="1:18" ht="18.75" customHeight="1" thickTop="1" thickBot="1" x14ac:dyDescent="0.3">
      <c r="A33" s="1819" t="s">
        <v>469</v>
      </c>
      <c r="B33" s="1896"/>
      <c r="C33" s="1899">
        <f>G33+G34</f>
        <v>39300</v>
      </c>
      <c r="D33" s="205" t="s">
        <v>404</v>
      </c>
      <c r="E33" s="205">
        <v>6</v>
      </c>
      <c r="F33" s="325">
        <v>3000</v>
      </c>
      <c r="G33" s="325">
        <f t="shared" si="1"/>
        <v>18000</v>
      </c>
      <c r="H33" s="325">
        <v>0</v>
      </c>
      <c r="I33" s="325">
        <v>0</v>
      </c>
      <c r="J33" s="325">
        <f>F33*2</f>
        <v>6000</v>
      </c>
      <c r="K33" s="325">
        <f>F33*2</f>
        <v>6000</v>
      </c>
      <c r="L33" s="207"/>
      <c r="M33" s="208" t="s">
        <v>478</v>
      </c>
      <c r="N33" s="209">
        <v>2</v>
      </c>
      <c r="O33" s="209">
        <v>2</v>
      </c>
      <c r="P33" s="209">
        <v>4</v>
      </c>
      <c r="Q33" s="209">
        <v>1</v>
      </c>
      <c r="R33" s="210"/>
    </row>
    <row r="34" spans="1:18" ht="27" customHeight="1" thickTop="1" thickBot="1" x14ac:dyDescent="0.3">
      <c r="A34" s="1897"/>
      <c r="B34" s="1898"/>
      <c r="C34" s="1900"/>
      <c r="D34" s="211" t="s">
        <v>405</v>
      </c>
      <c r="E34" s="212">
        <v>6</v>
      </c>
      <c r="F34" s="326">
        <v>3550</v>
      </c>
      <c r="G34" s="324">
        <f t="shared" si="1"/>
        <v>21300</v>
      </c>
      <c r="H34" s="324">
        <v>0</v>
      </c>
      <c r="I34" s="324">
        <v>0</v>
      </c>
      <c r="J34" s="324">
        <f>F34*3</f>
        <v>10650</v>
      </c>
      <c r="K34" s="324">
        <f>F34*3</f>
        <v>10650</v>
      </c>
      <c r="L34" s="203"/>
      <c r="M34" s="199" t="s">
        <v>477</v>
      </c>
      <c r="N34" s="212">
        <v>2</v>
      </c>
      <c r="O34" s="212">
        <v>2</v>
      </c>
      <c r="P34" s="212">
        <v>3</v>
      </c>
      <c r="Q34" s="212">
        <v>1</v>
      </c>
      <c r="R34" s="221"/>
    </row>
    <row r="35" spans="1:18" ht="15" customHeight="1" thickTop="1" thickBot="1" x14ac:dyDescent="0.3">
      <c r="A35" s="1819" t="s">
        <v>470</v>
      </c>
      <c r="B35" s="1896"/>
      <c r="C35" s="1899">
        <v>0</v>
      </c>
      <c r="D35" s="215" t="s">
        <v>452</v>
      </c>
      <c r="E35" s="205">
        <v>0</v>
      </c>
      <c r="F35" s="325">
        <v>0</v>
      </c>
      <c r="G35" s="325">
        <f t="shared" si="1"/>
        <v>0</v>
      </c>
      <c r="H35" s="325">
        <v>0</v>
      </c>
      <c r="I35" s="325">
        <v>0</v>
      </c>
      <c r="J35" s="325">
        <v>0</v>
      </c>
      <c r="K35" s="325">
        <v>0</v>
      </c>
      <c r="L35" s="207"/>
      <c r="M35" s="199" t="s">
        <v>477</v>
      </c>
      <c r="N35" s="205"/>
      <c r="O35" s="205"/>
      <c r="P35" s="205"/>
      <c r="Q35" s="205"/>
      <c r="R35" s="210"/>
    </row>
    <row r="36" spans="1:18" ht="15" customHeight="1" thickTop="1" thickBot="1" x14ac:dyDescent="0.3">
      <c r="A36" s="1897"/>
      <c r="B36" s="1898"/>
      <c r="C36" s="1900"/>
      <c r="D36" s="218" t="s">
        <v>452</v>
      </c>
      <c r="E36" s="201">
        <v>0</v>
      </c>
      <c r="F36" s="324">
        <v>0</v>
      </c>
      <c r="G36" s="324">
        <f t="shared" si="1"/>
        <v>0</v>
      </c>
      <c r="H36" s="324">
        <v>0</v>
      </c>
      <c r="I36" s="324">
        <v>0</v>
      </c>
      <c r="J36" s="324">
        <v>0</v>
      </c>
      <c r="K36" s="324">
        <v>0</v>
      </c>
      <c r="L36" s="203"/>
      <c r="M36" s="199" t="s">
        <v>477</v>
      </c>
      <c r="N36" s="201"/>
      <c r="O36" s="201"/>
      <c r="P36" s="201"/>
      <c r="Q36" s="201"/>
      <c r="R36" s="204"/>
    </row>
    <row r="37" spans="1:18" ht="15" customHeight="1" thickTop="1" thickBot="1" x14ac:dyDescent="0.3">
      <c r="A37" s="1819" t="s">
        <v>471</v>
      </c>
      <c r="B37" s="1896"/>
      <c r="C37" s="1905">
        <f>G37</f>
        <v>2700</v>
      </c>
      <c r="D37" s="215" t="s">
        <v>472</v>
      </c>
      <c r="E37" s="205">
        <v>27</v>
      </c>
      <c r="F37" s="325">
        <v>100</v>
      </c>
      <c r="G37" s="325">
        <f t="shared" si="1"/>
        <v>2700</v>
      </c>
      <c r="H37" s="325">
        <v>400</v>
      </c>
      <c r="I37" s="325">
        <v>600</v>
      </c>
      <c r="J37" s="325">
        <v>800</v>
      </c>
      <c r="K37" s="325">
        <v>900</v>
      </c>
      <c r="L37" s="207"/>
      <c r="M37" s="199" t="s">
        <v>477</v>
      </c>
      <c r="N37" s="201">
        <v>2</v>
      </c>
      <c r="O37" s="201">
        <v>3</v>
      </c>
      <c r="P37" s="201">
        <v>3</v>
      </c>
      <c r="Q37" s="201">
        <v>1</v>
      </c>
      <c r="R37" s="210"/>
    </row>
    <row r="38" spans="1:18" ht="15" customHeight="1" thickTop="1" thickBot="1" x14ac:dyDescent="0.3">
      <c r="A38" s="1897"/>
      <c r="B38" s="1898"/>
      <c r="C38" s="1906"/>
      <c r="D38" s="218" t="s">
        <v>473</v>
      </c>
      <c r="E38" s="201" t="s">
        <v>383</v>
      </c>
      <c r="F38" s="324"/>
      <c r="G38" s="324"/>
      <c r="H38" s="324"/>
      <c r="I38" s="324"/>
      <c r="J38" s="324"/>
      <c r="K38" s="324"/>
      <c r="L38" s="203"/>
      <c r="M38" s="199" t="s">
        <v>477</v>
      </c>
      <c r="N38" s="201"/>
      <c r="O38" s="201"/>
      <c r="P38" s="201"/>
      <c r="Q38" s="201"/>
      <c r="R38" s="204"/>
    </row>
    <row r="39" spans="1:18" ht="17.25" customHeight="1" thickTop="1" thickBot="1" x14ac:dyDescent="0.3">
      <c r="A39" s="1929" t="s">
        <v>448</v>
      </c>
      <c r="B39" s="1930"/>
      <c r="C39" s="1899">
        <v>0</v>
      </c>
      <c r="D39" s="222">
        <v>0</v>
      </c>
      <c r="E39" s="223">
        <v>0</v>
      </c>
      <c r="F39" s="327">
        <v>0</v>
      </c>
      <c r="G39" s="327">
        <v>0</v>
      </c>
      <c r="H39" s="327">
        <v>0</v>
      </c>
      <c r="I39" s="327">
        <v>0</v>
      </c>
      <c r="J39" s="327">
        <v>0</v>
      </c>
      <c r="K39" s="327">
        <v>0</v>
      </c>
      <c r="L39" s="224"/>
      <c r="M39" s="199" t="s">
        <v>477</v>
      </c>
      <c r="N39" s="211"/>
      <c r="O39" s="211"/>
      <c r="P39" s="211"/>
      <c r="Q39" s="211"/>
      <c r="R39" s="225"/>
    </row>
    <row r="40" spans="1:18" ht="15" customHeight="1" thickTop="1" thickBot="1" x14ac:dyDescent="0.3">
      <c r="A40" s="1931"/>
      <c r="B40" s="1932"/>
      <c r="C40" s="1900"/>
      <c r="D40" s="226">
        <v>0</v>
      </c>
      <c r="E40" s="202">
        <v>0</v>
      </c>
      <c r="F40" s="324">
        <v>0</v>
      </c>
      <c r="G40" s="324">
        <v>0</v>
      </c>
      <c r="H40" s="324">
        <v>0</v>
      </c>
      <c r="I40" s="324">
        <v>0</v>
      </c>
      <c r="J40" s="324">
        <v>0</v>
      </c>
      <c r="K40" s="324">
        <v>0</v>
      </c>
      <c r="L40" s="203"/>
      <c r="M40" s="199" t="s">
        <v>477</v>
      </c>
      <c r="N40" s="201"/>
      <c r="O40" s="201"/>
      <c r="P40" s="201"/>
      <c r="Q40" s="201"/>
      <c r="R40" s="204"/>
    </row>
    <row r="41" spans="1:18" ht="22.5" customHeight="1" thickTop="1" x14ac:dyDescent="0.25">
      <c r="A41" s="363" t="s">
        <v>491</v>
      </c>
      <c r="B41" s="364"/>
      <c r="C41" s="365">
        <f>SUM(C17:C40)</f>
        <v>273520</v>
      </c>
      <c r="D41" s="366">
        <f>+H41+I41+J41+K41-G41</f>
        <v>-6000</v>
      </c>
      <c r="E41" s="366"/>
      <c r="F41" s="366"/>
      <c r="G41" s="365">
        <f t="shared" ref="G41:K41" si="2">SUM(G17:G40)</f>
        <v>273520</v>
      </c>
      <c r="H41" s="365">
        <f t="shared" si="2"/>
        <v>94330</v>
      </c>
      <c r="I41" s="365">
        <f t="shared" si="2"/>
        <v>65930</v>
      </c>
      <c r="J41" s="365">
        <f t="shared" si="2"/>
        <v>68880</v>
      </c>
      <c r="K41" s="365">
        <f t="shared" si="2"/>
        <v>38380</v>
      </c>
      <c r="L41" s="367"/>
      <c r="M41" s="367"/>
      <c r="N41" s="367"/>
      <c r="O41" s="367"/>
      <c r="P41" s="367"/>
      <c r="Q41" s="367"/>
      <c r="R41" s="368"/>
    </row>
    <row r="42" spans="1:18" ht="15.75" x14ac:dyDescent="0.25">
      <c r="A42" s="227"/>
      <c r="B42" s="228"/>
      <c r="C42" s="229"/>
      <c r="D42" s="230"/>
      <c r="E42" s="230"/>
      <c r="F42" s="231"/>
      <c r="G42" s="231"/>
      <c r="H42" s="229"/>
      <c r="I42" s="231"/>
      <c r="J42" s="231"/>
      <c r="K42" s="229"/>
      <c r="L42" s="230"/>
      <c r="M42" s="232"/>
      <c r="N42" s="232"/>
      <c r="O42" s="232"/>
      <c r="P42" s="232"/>
      <c r="Q42" s="232"/>
      <c r="R42" s="233"/>
    </row>
    <row r="43" spans="1:18" ht="16.5" thickBot="1" x14ac:dyDescent="0.3">
      <c r="A43" s="1854" t="s">
        <v>242</v>
      </c>
      <c r="B43" s="1855"/>
      <c r="C43" s="1855"/>
      <c r="D43" s="1855"/>
      <c r="E43" s="1855"/>
      <c r="F43" s="1855"/>
      <c r="G43" s="1855"/>
      <c r="H43" s="1855"/>
      <c r="I43" s="1855"/>
      <c r="J43" s="1855"/>
      <c r="K43" s="1855"/>
      <c r="L43" s="1855"/>
      <c r="M43" s="1855"/>
      <c r="N43" s="1855"/>
      <c r="O43" s="1855"/>
      <c r="P43" s="1855"/>
      <c r="Q43" s="1855"/>
      <c r="R43" s="1856"/>
    </row>
    <row r="44" spans="1:18" s="177" customFormat="1" ht="17.25" thickTop="1" thickBot="1" x14ac:dyDescent="0.3">
      <c r="A44" s="1847" t="s">
        <v>243</v>
      </c>
      <c r="B44" s="1891" t="s">
        <v>244</v>
      </c>
      <c r="C44" s="1891"/>
      <c r="D44" s="1850" t="s">
        <v>245</v>
      </c>
      <c r="E44" s="1849" t="s">
        <v>246</v>
      </c>
      <c r="F44" s="1849" t="s">
        <v>247</v>
      </c>
      <c r="G44" s="1849" t="s">
        <v>248</v>
      </c>
      <c r="H44" s="1849" t="s">
        <v>398</v>
      </c>
      <c r="I44" s="1849"/>
      <c r="J44" s="1849"/>
      <c r="K44" s="1849"/>
      <c r="L44" s="1848" t="s">
        <v>3</v>
      </c>
      <c r="M44" s="1848" t="s">
        <v>4</v>
      </c>
      <c r="N44" s="1848"/>
      <c r="O44" s="1848"/>
      <c r="P44" s="1848"/>
      <c r="Q44" s="1848"/>
      <c r="R44" s="1858"/>
    </row>
    <row r="45" spans="1:18" s="177" customFormat="1" ht="17.25" thickTop="1" thickBot="1" x14ac:dyDescent="0.3">
      <c r="A45" s="1847"/>
      <c r="B45" s="1891"/>
      <c r="C45" s="1891"/>
      <c r="D45" s="1857"/>
      <c r="E45" s="1849"/>
      <c r="F45" s="1849"/>
      <c r="G45" s="1849"/>
      <c r="H45" s="181" t="s">
        <v>0</v>
      </c>
      <c r="I45" s="181" t="s">
        <v>1</v>
      </c>
      <c r="J45" s="181" t="s">
        <v>250</v>
      </c>
      <c r="K45" s="181" t="s">
        <v>2</v>
      </c>
      <c r="L45" s="1848"/>
      <c r="M45" s="1848"/>
      <c r="N45" s="1848"/>
      <c r="O45" s="1848"/>
      <c r="P45" s="1848"/>
      <c r="Q45" s="1848"/>
      <c r="R45" s="1858"/>
    </row>
    <row r="46" spans="1:18" ht="145.5" customHeight="1" thickTop="1" x14ac:dyDescent="0.25">
      <c r="A46" s="234" t="s">
        <v>458</v>
      </c>
      <c r="B46" s="1892" t="s">
        <v>453</v>
      </c>
      <c r="C46" s="1893"/>
      <c r="D46" s="292" t="s">
        <v>487</v>
      </c>
      <c r="E46" s="292" t="s">
        <v>488</v>
      </c>
      <c r="F46" s="182" t="s">
        <v>489</v>
      </c>
      <c r="G46" s="182">
        <v>4</v>
      </c>
      <c r="H46" s="182">
        <v>1</v>
      </c>
      <c r="I46" s="182">
        <v>1</v>
      </c>
      <c r="J46" s="182">
        <v>1</v>
      </c>
      <c r="K46" s="182">
        <v>1</v>
      </c>
      <c r="L46" s="185">
        <f>C51+C53+C55+C58+C60+C62+C64+C66+C68+C70+C72</f>
        <v>140075</v>
      </c>
      <c r="M46" s="1845"/>
      <c r="N46" s="1845"/>
      <c r="O46" s="1845"/>
      <c r="P46" s="1845"/>
      <c r="Q46" s="1845"/>
      <c r="R46" s="1846"/>
    </row>
    <row r="47" spans="1:18" ht="15.75" x14ac:dyDescent="0.25">
      <c r="A47" s="235"/>
      <c r="B47" s="236"/>
      <c r="C47" s="237"/>
      <c r="D47" s="190"/>
      <c r="E47" s="190"/>
      <c r="F47" s="191"/>
      <c r="G47" s="191"/>
      <c r="H47" s="237"/>
      <c r="I47" s="191"/>
      <c r="J47" s="191"/>
      <c r="K47" s="237"/>
      <c r="L47" s="188"/>
      <c r="M47" s="238"/>
      <c r="N47" s="238"/>
      <c r="O47" s="238"/>
      <c r="P47" s="238"/>
      <c r="Q47" s="238"/>
      <c r="R47" s="239"/>
    </row>
    <row r="48" spans="1:18" ht="16.5" thickBot="1" x14ac:dyDescent="0.3">
      <c r="A48" s="1887" t="s">
        <v>251</v>
      </c>
      <c r="B48" s="1888"/>
      <c r="C48" s="1888"/>
      <c r="D48" s="1888"/>
      <c r="E48" s="1888"/>
      <c r="F48" s="1888"/>
      <c r="G48" s="1888"/>
      <c r="H48" s="1888"/>
      <c r="I48" s="1888"/>
      <c r="J48" s="1888"/>
      <c r="K48" s="1888"/>
      <c r="L48" s="1888"/>
      <c r="M48" s="1888"/>
      <c r="N48" s="1888"/>
      <c r="O48" s="1888"/>
      <c r="P48" s="1888"/>
      <c r="Q48" s="1888"/>
      <c r="R48" s="1889"/>
    </row>
    <row r="49" spans="1:18" s="177" customFormat="1" ht="17.25" thickTop="1" thickBot="1" x14ac:dyDescent="0.3">
      <c r="A49" s="1847" t="s">
        <v>252</v>
      </c>
      <c r="B49" s="1848"/>
      <c r="C49" s="1849" t="s">
        <v>253</v>
      </c>
      <c r="D49" s="1849" t="s">
        <v>6</v>
      </c>
      <c r="E49" s="1849"/>
      <c r="F49" s="1849"/>
      <c r="G49" s="1849"/>
      <c r="H49" s="1849" t="s">
        <v>399</v>
      </c>
      <c r="I49" s="1849"/>
      <c r="J49" s="1849"/>
      <c r="K49" s="1849"/>
      <c r="L49" s="1848" t="s">
        <v>255</v>
      </c>
      <c r="M49" s="1849" t="s">
        <v>256</v>
      </c>
      <c r="N49" s="1849"/>
      <c r="O49" s="1849"/>
      <c r="P49" s="1849"/>
      <c r="Q49" s="1849"/>
      <c r="R49" s="1852"/>
    </row>
    <row r="50" spans="1:18" s="177" customFormat="1" ht="48.75" thickTop="1" thickBot="1" x14ac:dyDescent="0.3">
      <c r="A50" s="1890"/>
      <c r="B50" s="1851"/>
      <c r="C50" s="1850"/>
      <c r="D50" s="240" t="s">
        <v>257</v>
      </c>
      <c r="E50" s="240" t="s">
        <v>7</v>
      </c>
      <c r="F50" s="240" t="s">
        <v>258</v>
      </c>
      <c r="G50" s="240" t="s">
        <v>8</v>
      </c>
      <c r="H50" s="241" t="s">
        <v>0</v>
      </c>
      <c r="I50" s="241" t="s">
        <v>1</v>
      </c>
      <c r="J50" s="241" t="s">
        <v>250</v>
      </c>
      <c r="K50" s="241" t="s">
        <v>2</v>
      </c>
      <c r="L50" s="1851"/>
      <c r="M50" s="242" t="s">
        <v>9</v>
      </c>
      <c r="N50" s="242" t="s">
        <v>10</v>
      </c>
      <c r="O50" s="242" t="s">
        <v>11</v>
      </c>
      <c r="P50" s="242" t="s">
        <v>12</v>
      </c>
      <c r="Q50" s="242" t="s">
        <v>13</v>
      </c>
      <c r="R50" s="243" t="s">
        <v>14</v>
      </c>
    </row>
    <row r="51" spans="1:18" ht="17.25" thickTop="1" thickBot="1" x14ac:dyDescent="0.3">
      <c r="A51" s="1877" t="s">
        <v>481</v>
      </c>
      <c r="B51" s="1878"/>
      <c r="C51" s="1879">
        <f>G51</f>
        <v>0</v>
      </c>
      <c r="D51" s="244" t="s">
        <v>404</v>
      </c>
      <c r="E51" s="244" t="s">
        <v>412</v>
      </c>
      <c r="F51" s="328">
        <v>0</v>
      </c>
      <c r="G51" s="328">
        <v>0</v>
      </c>
      <c r="H51" s="329">
        <v>0</v>
      </c>
      <c r="I51" s="329">
        <v>0</v>
      </c>
      <c r="J51" s="328">
        <v>0</v>
      </c>
      <c r="K51" s="328">
        <v>400</v>
      </c>
      <c r="L51" s="246"/>
      <c r="M51" s="208" t="s">
        <v>478</v>
      </c>
      <c r="N51" s="209">
        <v>2</v>
      </c>
      <c r="O51" s="209">
        <v>2</v>
      </c>
      <c r="P51" s="209">
        <v>4</v>
      </c>
      <c r="Q51" s="209">
        <v>1</v>
      </c>
      <c r="R51" s="247"/>
    </row>
    <row r="52" spans="1:18" ht="43.5" customHeight="1" thickTop="1" thickBot="1" x14ac:dyDescent="0.3">
      <c r="A52" s="1873"/>
      <c r="B52" s="1874"/>
      <c r="C52" s="1876"/>
      <c r="D52" s="248" t="s">
        <v>382</v>
      </c>
      <c r="E52" s="249" t="s">
        <v>401</v>
      </c>
      <c r="F52" s="328">
        <v>0</v>
      </c>
      <c r="G52" s="331">
        <v>0</v>
      </c>
      <c r="H52" s="330">
        <v>0</v>
      </c>
      <c r="I52" s="330">
        <v>0</v>
      </c>
      <c r="J52" s="330">
        <v>0</v>
      </c>
      <c r="K52" s="330">
        <v>0</v>
      </c>
      <c r="L52" s="250"/>
      <c r="M52" s="208" t="s">
        <v>478</v>
      </c>
      <c r="N52" s="217">
        <v>2</v>
      </c>
      <c r="O52" s="217">
        <v>3</v>
      </c>
      <c r="P52" s="217">
        <v>3</v>
      </c>
      <c r="Q52" s="217">
        <v>2</v>
      </c>
      <c r="R52" s="251"/>
    </row>
    <row r="53" spans="1:18" ht="33" thickTop="1" thickBot="1" x14ac:dyDescent="0.3">
      <c r="A53" s="1871" t="s">
        <v>408</v>
      </c>
      <c r="B53" s="1872"/>
      <c r="C53" s="1875">
        <f>G53+G54</f>
        <v>525</v>
      </c>
      <c r="D53" s="252" t="s">
        <v>384</v>
      </c>
      <c r="E53" s="252" t="s">
        <v>383</v>
      </c>
      <c r="F53" s="332">
        <v>100</v>
      </c>
      <c r="G53" s="332">
        <f>H53+I53+J53</f>
        <v>300</v>
      </c>
      <c r="H53" s="333">
        <v>100</v>
      </c>
      <c r="I53" s="333">
        <v>100</v>
      </c>
      <c r="J53" s="332">
        <v>100</v>
      </c>
      <c r="K53" s="332">
        <v>0</v>
      </c>
      <c r="L53" s="254"/>
      <c r="M53" s="199" t="s">
        <v>477</v>
      </c>
      <c r="N53" s="199">
        <v>2</v>
      </c>
      <c r="O53" s="197">
        <v>3</v>
      </c>
      <c r="P53" s="197">
        <v>1</v>
      </c>
      <c r="Q53" s="197">
        <v>1</v>
      </c>
      <c r="R53" s="200" t="s">
        <v>478</v>
      </c>
    </row>
    <row r="54" spans="1:18" ht="26.25" customHeight="1" thickTop="1" thickBot="1" x14ac:dyDescent="0.3">
      <c r="A54" s="1873"/>
      <c r="B54" s="1874"/>
      <c r="C54" s="1876"/>
      <c r="D54" s="255" t="s">
        <v>409</v>
      </c>
      <c r="E54" s="256">
        <v>5</v>
      </c>
      <c r="F54" s="334">
        <v>30</v>
      </c>
      <c r="G54" s="335">
        <f>H54+I54+J54</f>
        <v>225</v>
      </c>
      <c r="H54" s="336">
        <v>75</v>
      </c>
      <c r="I54" s="336">
        <v>75</v>
      </c>
      <c r="J54" s="335">
        <v>75</v>
      </c>
      <c r="K54" s="334">
        <v>0</v>
      </c>
      <c r="L54" s="250"/>
      <c r="M54" s="208" t="s">
        <v>477</v>
      </c>
      <c r="N54" s="250"/>
      <c r="O54" s="250"/>
      <c r="P54" s="250"/>
      <c r="Q54" s="197"/>
      <c r="R54" s="200"/>
    </row>
    <row r="55" spans="1:18" ht="33" thickTop="1" thickBot="1" x14ac:dyDescent="0.3">
      <c r="A55" s="1880" t="s">
        <v>455</v>
      </c>
      <c r="B55" s="1881"/>
      <c r="C55" s="1875">
        <f>G55+G56+G57</f>
        <v>22150</v>
      </c>
      <c r="D55" s="253" t="s">
        <v>410</v>
      </c>
      <c r="E55" s="258">
        <v>2</v>
      </c>
      <c r="F55" s="337">
        <v>5000</v>
      </c>
      <c r="G55" s="332">
        <f t="shared" ref="G55:G59" si="3">E55*F55</f>
        <v>10000</v>
      </c>
      <c r="H55" s="333">
        <v>5000</v>
      </c>
      <c r="I55" s="333">
        <v>0</v>
      </c>
      <c r="J55" s="332">
        <v>5000</v>
      </c>
      <c r="K55" s="337">
        <v>0</v>
      </c>
      <c r="L55" s="259"/>
      <c r="M55" s="208" t="s">
        <v>477</v>
      </c>
      <c r="N55" s="259">
        <v>2</v>
      </c>
      <c r="O55" s="259">
        <v>2</v>
      </c>
      <c r="P55" s="259">
        <v>8</v>
      </c>
      <c r="Q55" s="197">
        <v>7</v>
      </c>
      <c r="R55" s="200" t="s">
        <v>480</v>
      </c>
    </row>
    <row r="56" spans="1:18" ht="33" thickTop="1" thickBot="1" x14ac:dyDescent="0.3">
      <c r="A56" s="1882"/>
      <c r="B56" s="1883"/>
      <c r="C56" s="1886"/>
      <c r="D56" s="245" t="s">
        <v>388</v>
      </c>
      <c r="E56" s="260">
        <v>2</v>
      </c>
      <c r="F56" s="338">
        <v>6000</v>
      </c>
      <c r="G56" s="328">
        <f t="shared" si="3"/>
        <v>12000</v>
      </c>
      <c r="H56" s="329">
        <v>6000</v>
      </c>
      <c r="I56" s="329">
        <v>0</v>
      </c>
      <c r="J56" s="328">
        <v>6000</v>
      </c>
      <c r="K56" s="338">
        <v>0</v>
      </c>
      <c r="L56" s="261"/>
      <c r="M56" s="199" t="s">
        <v>477</v>
      </c>
      <c r="N56" s="199">
        <v>2</v>
      </c>
      <c r="O56" s="197">
        <v>3</v>
      </c>
      <c r="P56" s="197">
        <v>1</v>
      </c>
      <c r="Q56" s="197">
        <v>1</v>
      </c>
      <c r="R56" s="200" t="s">
        <v>478</v>
      </c>
    </row>
    <row r="57" spans="1:18" ht="17.25" thickTop="1" thickBot="1" x14ac:dyDescent="0.3">
      <c r="A57" s="1884"/>
      <c r="B57" s="1885"/>
      <c r="C57" s="1876"/>
      <c r="D57" s="255" t="s">
        <v>409</v>
      </c>
      <c r="E57" s="256">
        <v>5</v>
      </c>
      <c r="F57" s="334">
        <v>30</v>
      </c>
      <c r="G57" s="335">
        <f t="shared" si="3"/>
        <v>150</v>
      </c>
      <c r="H57" s="336">
        <v>60</v>
      </c>
      <c r="I57" s="336">
        <v>60</v>
      </c>
      <c r="J57" s="335">
        <v>30</v>
      </c>
      <c r="K57" s="334">
        <v>0</v>
      </c>
      <c r="L57" s="250"/>
      <c r="M57" s="199" t="s">
        <v>477</v>
      </c>
      <c r="N57" s="201">
        <v>2</v>
      </c>
      <c r="O57" s="201">
        <v>3</v>
      </c>
      <c r="P57" s="201">
        <v>3</v>
      </c>
      <c r="Q57" s="201">
        <v>1</v>
      </c>
      <c r="R57" s="251"/>
    </row>
    <row r="58" spans="1:18" ht="17.25" thickTop="1" thickBot="1" x14ac:dyDescent="0.3">
      <c r="A58" s="1871" t="s">
        <v>456</v>
      </c>
      <c r="B58" s="1872"/>
      <c r="C58" s="1875">
        <f>G58+G59</f>
        <v>2100</v>
      </c>
      <c r="D58" s="253" t="s">
        <v>404</v>
      </c>
      <c r="E58" s="258">
        <v>3</v>
      </c>
      <c r="F58" s="337">
        <v>400</v>
      </c>
      <c r="G58" s="332">
        <f t="shared" si="3"/>
        <v>1200</v>
      </c>
      <c r="H58" s="333">
        <v>400</v>
      </c>
      <c r="I58" s="333">
        <v>400</v>
      </c>
      <c r="J58" s="332">
        <v>400</v>
      </c>
      <c r="K58" s="337">
        <v>0</v>
      </c>
      <c r="L58" s="259"/>
      <c r="M58" s="208" t="s">
        <v>477</v>
      </c>
      <c r="N58" s="259">
        <v>2</v>
      </c>
      <c r="O58" s="259">
        <v>2</v>
      </c>
      <c r="P58" s="259">
        <v>4</v>
      </c>
      <c r="Q58" s="201">
        <v>1</v>
      </c>
      <c r="R58" s="262"/>
    </row>
    <row r="59" spans="1:18" ht="29.25" customHeight="1" thickTop="1" thickBot="1" x14ac:dyDescent="0.3">
      <c r="A59" s="1873"/>
      <c r="B59" s="1874"/>
      <c r="C59" s="1876"/>
      <c r="D59" s="257" t="s">
        <v>411</v>
      </c>
      <c r="E59" s="256">
        <v>3</v>
      </c>
      <c r="F59" s="334">
        <v>300</v>
      </c>
      <c r="G59" s="335">
        <f t="shared" si="3"/>
        <v>900</v>
      </c>
      <c r="H59" s="336">
        <v>300</v>
      </c>
      <c r="I59" s="336">
        <v>300</v>
      </c>
      <c r="J59" s="335">
        <v>300</v>
      </c>
      <c r="K59" s="334">
        <v>0</v>
      </c>
      <c r="L59" s="250"/>
      <c r="M59" s="208" t="s">
        <v>478</v>
      </c>
      <c r="N59" s="217">
        <v>2</v>
      </c>
      <c r="O59" s="217">
        <v>3</v>
      </c>
      <c r="P59" s="217">
        <v>3</v>
      </c>
      <c r="Q59" s="217">
        <v>2</v>
      </c>
      <c r="R59" s="251"/>
    </row>
    <row r="60" spans="1:18" ht="17.25" thickTop="1" thickBot="1" x14ac:dyDescent="0.3">
      <c r="A60" s="1871" t="s">
        <v>457</v>
      </c>
      <c r="B60" s="1872"/>
      <c r="C60" s="1875">
        <f>+G60+G61</f>
        <v>2800</v>
      </c>
      <c r="D60" s="252" t="s">
        <v>404</v>
      </c>
      <c r="E60" s="258">
        <v>4</v>
      </c>
      <c r="F60" s="332">
        <v>400</v>
      </c>
      <c r="G60" s="332">
        <f>E60*F60</f>
        <v>1600</v>
      </c>
      <c r="H60" s="333">
        <v>800</v>
      </c>
      <c r="I60" s="333">
        <v>400</v>
      </c>
      <c r="J60" s="332">
        <v>400</v>
      </c>
      <c r="K60" s="332">
        <v>0</v>
      </c>
      <c r="L60" s="254"/>
      <c r="M60" s="208" t="s">
        <v>478</v>
      </c>
      <c r="N60" s="209">
        <v>2</v>
      </c>
      <c r="O60" s="209">
        <v>2</v>
      </c>
      <c r="P60" s="209">
        <v>4</v>
      </c>
      <c r="Q60" s="209">
        <v>1</v>
      </c>
      <c r="R60" s="262"/>
    </row>
    <row r="61" spans="1:18" ht="26.25" customHeight="1" thickTop="1" thickBot="1" x14ac:dyDescent="0.3">
      <c r="A61" s="1873"/>
      <c r="B61" s="1874"/>
      <c r="C61" s="1876"/>
      <c r="D61" s="255" t="s">
        <v>409</v>
      </c>
      <c r="E61" s="256">
        <v>6</v>
      </c>
      <c r="F61" s="334">
        <v>200</v>
      </c>
      <c r="G61" s="339">
        <f>E61*F61</f>
        <v>1200</v>
      </c>
      <c r="H61" s="340">
        <v>800</v>
      </c>
      <c r="I61" s="336">
        <v>200</v>
      </c>
      <c r="J61" s="335">
        <v>200</v>
      </c>
      <c r="K61" s="334">
        <v>0</v>
      </c>
      <c r="L61" s="250"/>
      <c r="M61" s="208" t="s">
        <v>478</v>
      </c>
      <c r="N61" s="217">
        <v>2</v>
      </c>
      <c r="O61" s="217">
        <v>3</v>
      </c>
      <c r="P61" s="217">
        <v>3</v>
      </c>
      <c r="Q61" s="217">
        <v>2</v>
      </c>
      <c r="R61" s="251"/>
    </row>
    <row r="62" spans="1:18" ht="21" customHeight="1" thickTop="1" x14ac:dyDescent="0.25">
      <c r="A62" s="1859" t="s">
        <v>460</v>
      </c>
      <c r="B62" s="1860"/>
      <c r="C62" s="1863">
        <f>G62+G63</f>
        <v>500</v>
      </c>
      <c r="D62" s="252" t="s">
        <v>384</v>
      </c>
      <c r="E62" s="263">
        <v>5</v>
      </c>
      <c r="F62" s="325">
        <v>100</v>
      </c>
      <c r="G62" s="341">
        <f>H62+I62</f>
        <v>500</v>
      </c>
      <c r="H62" s="342">
        <v>300</v>
      </c>
      <c r="I62" s="343">
        <v>200</v>
      </c>
      <c r="J62" s="325">
        <v>0</v>
      </c>
      <c r="K62" s="325">
        <v>0</v>
      </c>
      <c r="L62" s="207"/>
      <c r="M62" s="199" t="s">
        <v>477</v>
      </c>
      <c r="N62" s="199">
        <v>2</v>
      </c>
      <c r="O62" s="197">
        <v>3</v>
      </c>
      <c r="P62" s="197">
        <v>1</v>
      </c>
      <c r="Q62" s="197">
        <v>1</v>
      </c>
      <c r="R62" s="200" t="s">
        <v>478</v>
      </c>
    </row>
    <row r="63" spans="1:18" ht="43.5" customHeight="1" thickBot="1" x14ac:dyDescent="0.3">
      <c r="A63" s="1861"/>
      <c r="B63" s="1862"/>
      <c r="C63" s="1864"/>
      <c r="D63" s="202" t="s">
        <v>412</v>
      </c>
      <c r="E63" s="264">
        <v>0</v>
      </c>
      <c r="F63" s="324">
        <v>0</v>
      </c>
      <c r="G63" s="344">
        <v>0</v>
      </c>
      <c r="H63" s="345">
        <v>0</v>
      </c>
      <c r="I63" s="346">
        <v>0</v>
      </c>
      <c r="J63" s="324">
        <v>0</v>
      </c>
      <c r="K63" s="324">
        <v>0</v>
      </c>
      <c r="L63" s="203"/>
      <c r="M63" s="208" t="s">
        <v>477</v>
      </c>
      <c r="N63" s="201"/>
      <c r="O63" s="201"/>
      <c r="P63" s="201"/>
      <c r="Q63" s="201"/>
      <c r="R63" s="204"/>
    </row>
    <row r="64" spans="1:18" ht="24.75" customHeight="1" thickTop="1" thickBot="1" x14ac:dyDescent="0.3">
      <c r="A64" s="1867" t="s">
        <v>415</v>
      </c>
      <c r="B64" s="1868"/>
      <c r="C64" s="1863">
        <f>G64+G65</f>
        <v>23000</v>
      </c>
      <c r="D64" s="304" t="s">
        <v>413</v>
      </c>
      <c r="E64" s="263">
        <v>40</v>
      </c>
      <c r="F64" s="325">
        <v>75</v>
      </c>
      <c r="G64" s="341">
        <f>E64*F64</f>
        <v>3000</v>
      </c>
      <c r="H64" s="342">
        <f>+G64</f>
        <v>3000</v>
      </c>
      <c r="I64" s="343">
        <v>0</v>
      </c>
      <c r="J64" s="325">
        <v>0</v>
      </c>
      <c r="K64" s="325">
        <v>0</v>
      </c>
      <c r="L64" s="207"/>
      <c r="M64" s="208" t="s">
        <v>477</v>
      </c>
      <c r="N64" s="205">
        <v>2</v>
      </c>
      <c r="O64" s="205">
        <v>3</v>
      </c>
      <c r="P64" s="205">
        <v>9</v>
      </c>
      <c r="Q64" s="205">
        <v>2</v>
      </c>
      <c r="R64" s="210"/>
    </row>
    <row r="65" spans="1:18" ht="18" customHeight="1" thickTop="1" thickBot="1" x14ac:dyDescent="0.3">
      <c r="A65" s="1869"/>
      <c r="B65" s="1870"/>
      <c r="C65" s="1864"/>
      <c r="D65" s="201" t="s">
        <v>414</v>
      </c>
      <c r="E65" s="264">
        <v>1</v>
      </c>
      <c r="F65" s="324">
        <v>20000</v>
      </c>
      <c r="G65" s="344">
        <f>E65*F65</f>
        <v>20000</v>
      </c>
      <c r="H65" s="345">
        <f>+G65</f>
        <v>20000</v>
      </c>
      <c r="I65" s="346">
        <v>0</v>
      </c>
      <c r="J65" s="324">
        <v>0</v>
      </c>
      <c r="K65" s="324">
        <v>0</v>
      </c>
      <c r="L65" s="203"/>
      <c r="M65" s="199" t="s">
        <v>477</v>
      </c>
      <c r="N65" s="199">
        <v>2</v>
      </c>
      <c r="O65" s="197">
        <v>3</v>
      </c>
      <c r="P65" s="197">
        <v>1</v>
      </c>
      <c r="Q65" s="197">
        <v>1</v>
      </c>
      <c r="R65" s="200" t="s">
        <v>478</v>
      </c>
    </row>
    <row r="66" spans="1:18" ht="19.5" customHeight="1" thickTop="1" thickBot="1" x14ac:dyDescent="0.3">
      <c r="A66" s="1859" t="s">
        <v>461</v>
      </c>
      <c r="B66" s="1860"/>
      <c r="C66" s="1865">
        <f>G66+G67</f>
        <v>22250</v>
      </c>
      <c r="D66" s="305" t="s">
        <v>413</v>
      </c>
      <c r="E66" s="263">
        <v>30</v>
      </c>
      <c r="F66" s="325">
        <v>75</v>
      </c>
      <c r="G66" s="341">
        <f>F66*E66</f>
        <v>2250</v>
      </c>
      <c r="H66" s="342">
        <v>0</v>
      </c>
      <c r="I66" s="343">
        <v>0</v>
      </c>
      <c r="J66" s="325">
        <v>0</v>
      </c>
      <c r="K66" s="347">
        <v>0</v>
      </c>
      <c r="L66" s="265"/>
      <c r="M66" s="208" t="s">
        <v>477</v>
      </c>
      <c r="N66" s="205">
        <v>2</v>
      </c>
      <c r="O66" s="205">
        <v>3</v>
      </c>
      <c r="P66" s="205">
        <v>9</v>
      </c>
      <c r="Q66" s="205">
        <v>2</v>
      </c>
      <c r="R66" s="210"/>
    </row>
    <row r="67" spans="1:18" ht="44.25" customHeight="1" thickTop="1" thickBot="1" x14ac:dyDescent="0.3">
      <c r="A67" s="1861"/>
      <c r="B67" s="1862"/>
      <c r="C67" s="1866"/>
      <c r="D67" s="201" t="s">
        <v>414</v>
      </c>
      <c r="E67" s="264" t="s">
        <v>462</v>
      </c>
      <c r="F67" s="324">
        <v>20000</v>
      </c>
      <c r="G67" s="344">
        <f>+F67</f>
        <v>20000</v>
      </c>
      <c r="H67" s="345">
        <v>0</v>
      </c>
      <c r="I67" s="346">
        <v>0</v>
      </c>
      <c r="J67" s="324">
        <v>0</v>
      </c>
      <c r="K67" s="324">
        <v>0</v>
      </c>
      <c r="L67" s="203"/>
      <c r="M67" s="199" t="s">
        <v>477</v>
      </c>
      <c r="N67" s="199">
        <v>2</v>
      </c>
      <c r="O67" s="197">
        <v>3</v>
      </c>
      <c r="P67" s="197">
        <v>1</v>
      </c>
      <c r="Q67" s="197">
        <v>1</v>
      </c>
      <c r="R67" s="200" t="s">
        <v>478</v>
      </c>
    </row>
    <row r="68" spans="1:18" ht="16.5" customHeight="1" thickTop="1" thickBot="1" x14ac:dyDescent="0.3">
      <c r="A68" s="1859" t="s">
        <v>463</v>
      </c>
      <c r="B68" s="1860"/>
      <c r="C68" s="1863">
        <f>G68+G69</f>
        <v>66750</v>
      </c>
      <c r="D68" s="304" t="s">
        <v>413</v>
      </c>
      <c r="E68" s="263" t="s">
        <v>416</v>
      </c>
      <c r="F68" s="325">
        <v>75</v>
      </c>
      <c r="G68" s="325">
        <f>F68*90</f>
        <v>6750</v>
      </c>
      <c r="H68" s="325">
        <v>0</v>
      </c>
      <c r="I68" s="325">
        <f>F68*30</f>
        <v>2250</v>
      </c>
      <c r="J68" s="325">
        <f>F68*30</f>
        <v>2250</v>
      </c>
      <c r="K68" s="325">
        <f>F68*30</f>
        <v>2250</v>
      </c>
      <c r="L68" s="207"/>
      <c r="M68" s="208" t="s">
        <v>477</v>
      </c>
      <c r="N68" s="205">
        <v>2</v>
      </c>
      <c r="O68" s="205">
        <v>3</v>
      </c>
      <c r="P68" s="205">
        <v>9</v>
      </c>
      <c r="Q68" s="205">
        <v>2</v>
      </c>
      <c r="R68" s="210"/>
    </row>
    <row r="69" spans="1:18" ht="19.5" customHeight="1" thickTop="1" thickBot="1" x14ac:dyDescent="0.3">
      <c r="A69" s="1861"/>
      <c r="B69" s="1862"/>
      <c r="C69" s="1864"/>
      <c r="D69" s="201" t="s">
        <v>414</v>
      </c>
      <c r="E69" s="264">
        <v>3</v>
      </c>
      <c r="F69" s="324">
        <v>20000</v>
      </c>
      <c r="G69" s="324">
        <f>E69*F69</f>
        <v>60000</v>
      </c>
      <c r="H69" s="324">
        <v>0</v>
      </c>
      <c r="I69" s="324">
        <f>F69*1</f>
        <v>20000</v>
      </c>
      <c r="J69" s="324">
        <f>F69*1</f>
        <v>20000</v>
      </c>
      <c r="K69" s="324">
        <f>F69*1</f>
        <v>20000</v>
      </c>
      <c r="L69" s="203"/>
      <c r="M69" s="199" t="s">
        <v>477</v>
      </c>
      <c r="N69" s="199">
        <v>2</v>
      </c>
      <c r="O69" s="197">
        <v>3</v>
      </c>
      <c r="P69" s="197">
        <v>1</v>
      </c>
      <c r="Q69" s="197">
        <v>1</v>
      </c>
      <c r="R69" s="200" t="s">
        <v>478</v>
      </c>
    </row>
    <row r="70" spans="1:18" ht="16.5" customHeight="1" thickTop="1" x14ac:dyDescent="0.25">
      <c r="A70" s="1859" t="s">
        <v>417</v>
      </c>
      <c r="B70" s="1860"/>
      <c r="C70" s="1863">
        <v>0</v>
      </c>
      <c r="D70" s="206" t="s">
        <v>412</v>
      </c>
      <c r="E70" s="263">
        <v>0</v>
      </c>
      <c r="F70" s="325">
        <v>0</v>
      </c>
      <c r="G70" s="325">
        <v>0</v>
      </c>
      <c r="H70" s="325">
        <v>0</v>
      </c>
      <c r="I70" s="325">
        <v>0</v>
      </c>
      <c r="J70" s="325">
        <v>0</v>
      </c>
      <c r="K70" s="325">
        <v>0</v>
      </c>
      <c r="L70" s="207"/>
      <c r="M70" s="208" t="s">
        <v>477</v>
      </c>
      <c r="N70" s="205"/>
      <c r="O70" s="205"/>
      <c r="P70" s="205"/>
      <c r="Q70" s="205"/>
      <c r="R70" s="210"/>
    </row>
    <row r="71" spans="1:18" ht="16.5" thickBot="1" x14ac:dyDescent="0.3">
      <c r="A71" s="1861"/>
      <c r="B71" s="1862"/>
      <c r="C71" s="1864"/>
      <c r="D71" s="202" t="s">
        <v>412</v>
      </c>
      <c r="E71" s="264">
        <v>0</v>
      </c>
      <c r="F71" s="324">
        <v>0</v>
      </c>
      <c r="G71" s="324">
        <v>0</v>
      </c>
      <c r="H71" s="324">
        <v>0</v>
      </c>
      <c r="I71" s="324">
        <v>0</v>
      </c>
      <c r="J71" s="324">
        <v>0</v>
      </c>
      <c r="K71" s="344">
        <v>0</v>
      </c>
      <c r="L71" s="266"/>
      <c r="M71" s="208" t="s">
        <v>477</v>
      </c>
      <c r="N71" s="201"/>
      <c r="O71" s="201"/>
      <c r="P71" s="201"/>
      <c r="Q71" s="201"/>
      <c r="R71" s="204"/>
    </row>
    <row r="72" spans="1:18" ht="16.5" thickTop="1" x14ac:dyDescent="0.25">
      <c r="A72" s="1859" t="s">
        <v>418</v>
      </c>
      <c r="B72" s="1860"/>
      <c r="C72" s="1863">
        <v>0</v>
      </c>
      <c r="D72" s="206" t="s">
        <v>412</v>
      </c>
      <c r="E72" s="263">
        <v>0</v>
      </c>
      <c r="F72" s="325">
        <v>0</v>
      </c>
      <c r="G72" s="325">
        <v>0</v>
      </c>
      <c r="H72" s="325">
        <v>0</v>
      </c>
      <c r="I72" s="325">
        <v>0</v>
      </c>
      <c r="J72" s="325">
        <v>0</v>
      </c>
      <c r="K72" s="325">
        <v>0</v>
      </c>
      <c r="L72" s="207"/>
      <c r="M72" s="208" t="s">
        <v>477</v>
      </c>
      <c r="N72" s="205"/>
      <c r="O72" s="205"/>
      <c r="P72" s="205"/>
      <c r="Q72" s="205"/>
      <c r="R72" s="210"/>
    </row>
    <row r="73" spans="1:18" ht="16.5" thickBot="1" x14ac:dyDescent="0.3">
      <c r="A73" s="1861"/>
      <c r="B73" s="1862"/>
      <c r="C73" s="1864"/>
      <c r="D73" s="202" t="s">
        <v>412</v>
      </c>
      <c r="E73" s="264">
        <v>0</v>
      </c>
      <c r="F73" s="324">
        <v>0</v>
      </c>
      <c r="G73" s="324">
        <v>0</v>
      </c>
      <c r="H73" s="324">
        <v>0</v>
      </c>
      <c r="I73" s="324">
        <v>0</v>
      </c>
      <c r="J73" s="324">
        <v>0</v>
      </c>
      <c r="K73" s="324">
        <v>0</v>
      </c>
      <c r="L73" s="203"/>
      <c r="M73" s="208" t="s">
        <v>477</v>
      </c>
      <c r="N73" s="201"/>
      <c r="O73" s="201"/>
      <c r="P73" s="201"/>
      <c r="Q73" s="201"/>
      <c r="R73" s="204"/>
    </row>
    <row r="74" spans="1:18" ht="27.75" customHeight="1" thickTop="1" x14ac:dyDescent="0.25">
      <c r="A74" s="363" t="s">
        <v>491</v>
      </c>
      <c r="B74" s="364"/>
      <c r="C74" s="365">
        <f>SUM(C51:C73)</f>
        <v>140075</v>
      </c>
      <c r="D74" s="366">
        <f>+H74+I74+J74+K74-G74</f>
        <v>-21850</v>
      </c>
      <c r="E74" s="366"/>
      <c r="F74" s="366"/>
      <c r="G74" s="365">
        <f>SUM(G51:G73)</f>
        <v>140075</v>
      </c>
      <c r="H74" s="365">
        <f>SUM(H51:H73)</f>
        <v>36835</v>
      </c>
      <c r="I74" s="365">
        <f>SUM(I51:I73)</f>
        <v>23985</v>
      </c>
      <c r="J74" s="365">
        <f>SUM(J51:J73)</f>
        <v>34755</v>
      </c>
      <c r="K74" s="365">
        <f>SUM(K51:K73)</f>
        <v>22650</v>
      </c>
      <c r="L74" s="367"/>
      <c r="M74" s="367"/>
      <c r="N74" s="367"/>
      <c r="O74" s="367"/>
      <c r="P74" s="367"/>
      <c r="Q74" s="367"/>
      <c r="R74" s="368"/>
    </row>
    <row r="75" spans="1:18" ht="15.75" x14ac:dyDescent="0.25">
      <c r="A75" s="267"/>
      <c r="B75" s="268"/>
      <c r="C75" s="269"/>
      <c r="D75" s="268"/>
      <c r="E75" s="268"/>
      <c r="F75" s="268"/>
      <c r="G75" s="268"/>
      <c r="H75" s="268"/>
      <c r="I75" s="268"/>
      <c r="J75" s="268"/>
      <c r="K75" s="268"/>
      <c r="L75" s="268"/>
      <c r="M75" s="268"/>
      <c r="N75" s="268"/>
      <c r="O75" s="268"/>
      <c r="P75" s="268"/>
      <c r="Q75" s="268"/>
      <c r="R75" s="270"/>
    </row>
    <row r="76" spans="1:18" ht="16.5" thickBot="1" x14ac:dyDescent="0.3">
      <c r="A76" s="1854" t="s">
        <v>242</v>
      </c>
      <c r="B76" s="1855"/>
      <c r="C76" s="1855"/>
      <c r="D76" s="1855"/>
      <c r="E76" s="1855"/>
      <c r="F76" s="1855"/>
      <c r="G76" s="1855"/>
      <c r="H76" s="1855"/>
      <c r="I76" s="1855"/>
      <c r="J76" s="1855"/>
      <c r="K76" s="1855"/>
      <c r="L76" s="1855"/>
      <c r="M76" s="1855"/>
      <c r="N76" s="1855"/>
      <c r="O76" s="1855"/>
      <c r="P76" s="1855"/>
      <c r="Q76" s="1855"/>
      <c r="R76" s="1856"/>
    </row>
    <row r="77" spans="1:18" s="177" customFormat="1" ht="17.25" thickTop="1" thickBot="1" x14ac:dyDescent="0.3">
      <c r="A77" s="1847" t="s">
        <v>243</v>
      </c>
      <c r="B77" s="1848" t="s">
        <v>490</v>
      </c>
      <c r="C77" s="1848"/>
      <c r="D77" s="1850" t="s">
        <v>245</v>
      </c>
      <c r="E77" s="1849" t="s">
        <v>246</v>
      </c>
      <c r="F77" s="1849" t="s">
        <v>247</v>
      </c>
      <c r="G77" s="1849" t="s">
        <v>248</v>
      </c>
      <c r="H77" s="1849" t="s">
        <v>398</v>
      </c>
      <c r="I77" s="1849"/>
      <c r="J77" s="1849"/>
      <c r="K77" s="1849"/>
      <c r="L77" s="1848" t="s">
        <v>3</v>
      </c>
      <c r="M77" s="1848" t="s">
        <v>4</v>
      </c>
      <c r="N77" s="1848"/>
      <c r="O77" s="1848"/>
      <c r="P77" s="1848"/>
      <c r="Q77" s="1848"/>
      <c r="R77" s="1858"/>
    </row>
    <row r="78" spans="1:18" s="177" customFormat="1" ht="17.25" thickTop="1" thickBot="1" x14ac:dyDescent="0.3">
      <c r="A78" s="1847"/>
      <c r="B78" s="1848"/>
      <c r="C78" s="1848"/>
      <c r="D78" s="1857"/>
      <c r="E78" s="1849"/>
      <c r="F78" s="1849"/>
      <c r="G78" s="1849"/>
      <c r="H78" s="181" t="s">
        <v>0</v>
      </c>
      <c r="I78" s="181" t="s">
        <v>1</v>
      </c>
      <c r="J78" s="181" t="s">
        <v>250</v>
      </c>
      <c r="K78" s="181" t="s">
        <v>2</v>
      </c>
      <c r="L78" s="1848"/>
      <c r="M78" s="1848"/>
      <c r="N78" s="1848"/>
      <c r="O78" s="1848"/>
      <c r="P78" s="1848"/>
      <c r="Q78" s="1848"/>
      <c r="R78" s="1858"/>
    </row>
    <row r="79" spans="1:18" ht="76.5" customHeight="1" thickTop="1" x14ac:dyDescent="0.25">
      <c r="A79" s="301" t="s">
        <v>419</v>
      </c>
      <c r="B79" s="1843" t="s">
        <v>139</v>
      </c>
      <c r="C79" s="1844"/>
      <c r="D79" s="182" t="s">
        <v>420</v>
      </c>
      <c r="E79" s="182" t="s">
        <v>421</v>
      </c>
      <c r="F79" s="182">
        <v>0</v>
      </c>
      <c r="G79" s="182">
        <v>2</v>
      </c>
      <c r="H79" s="183">
        <v>0</v>
      </c>
      <c r="I79" s="183">
        <v>0</v>
      </c>
      <c r="J79" s="183">
        <v>0</v>
      </c>
      <c r="K79" s="184">
        <v>2</v>
      </c>
      <c r="L79" s="185">
        <f>C84+C86+C87+C90+C93+C95</f>
        <v>608100</v>
      </c>
      <c r="M79" s="1845"/>
      <c r="N79" s="1845"/>
      <c r="O79" s="1845"/>
      <c r="P79" s="1845"/>
      <c r="Q79" s="1845"/>
      <c r="R79" s="1846"/>
    </row>
    <row r="80" spans="1:18" ht="15.75" x14ac:dyDescent="0.25">
      <c r="A80" s="271"/>
      <c r="B80" s="272"/>
      <c r="C80" s="272"/>
      <c r="D80" s="190"/>
      <c r="E80" s="190"/>
      <c r="F80" s="190"/>
      <c r="G80" s="190"/>
      <c r="H80" s="190"/>
      <c r="I80" s="190"/>
      <c r="J80" s="190"/>
      <c r="K80" s="190"/>
      <c r="L80" s="191"/>
      <c r="M80" s="273"/>
      <c r="N80" s="273"/>
      <c r="O80" s="273"/>
      <c r="P80" s="273"/>
      <c r="Q80" s="273"/>
      <c r="R80" s="274"/>
    </row>
    <row r="81" spans="1:18" ht="16.5" thickBot="1" x14ac:dyDescent="0.3">
      <c r="A81" s="275" t="s">
        <v>251</v>
      </c>
      <c r="B81" s="276"/>
      <c r="C81" s="276"/>
      <c r="D81" s="276"/>
      <c r="E81" s="276"/>
      <c r="F81" s="276"/>
      <c r="G81" s="276"/>
      <c r="H81" s="276"/>
      <c r="I81" s="276"/>
      <c r="J81" s="276"/>
      <c r="K81" s="276"/>
      <c r="L81" s="276"/>
      <c r="M81" s="276"/>
      <c r="N81" s="276"/>
      <c r="O81" s="276"/>
      <c r="P81" s="276"/>
      <c r="Q81" s="276"/>
      <c r="R81" s="277"/>
    </row>
    <row r="82" spans="1:18" ht="17.25" thickTop="1" thickBot="1" x14ac:dyDescent="0.3">
      <c r="A82" s="1847">
        <v>5</v>
      </c>
      <c r="B82" s="1848"/>
      <c r="C82" s="1849" t="s">
        <v>253</v>
      </c>
      <c r="D82" s="1849" t="s">
        <v>6</v>
      </c>
      <c r="E82" s="1849"/>
      <c r="F82" s="1849"/>
      <c r="G82" s="1849"/>
      <c r="H82" s="1849" t="s">
        <v>399</v>
      </c>
      <c r="I82" s="1849"/>
      <c r="J82" s="1849"/>
      <c r="K82" s="1849"/>
      <c r="L82" s="1848" t="s">
        <v>255</v>
      </c>
      <c r="M82" s="1849" t="s">
        <v>256</v>
      </c>
      <c r="N82" s="1849"/>
      <c r="O82" s="1849"/>
      <c r="P82" s="1849"/>
      <c r="Q82" s="1849"/>
      <c r="R82" s="1852"/>
    </row>
    <row r="83" spans="1:18" ht="48.75" thickTop="1" thickBot="1" x14ac:dyDescent="0.3">
      <c r="A83" s="1847"/>
      <c r="B83" s="1848"/>
      <c r="C83" s="1850"/>
      <c r="D83" s="240" t="s">
        <v>257</v>
      </c>
      <c r="E83" s="240" t="s">
        <v>7</v>
      </c>
      <c r="F83" s="240" t="s">
        <v>258</v>
      </c>
      <c r="G83" s="240" t="s">
        <v>8</v>
      </c>
      <c r="H83" s="241" t="s">
        <v>0</v>
      </c>
      <c r="I83" s="241" t="s">
        <v>1</v>
      </c>
      <c r="J83" s="241" t="s">
        <v>250</v>
      </c>
      <c r="K83" s="241" t="s">
        <v>2</v>
      </c>
      <c r="L83" s="1851"/>
      <c r="M83" s="278" t="s">
        <v>9</v>
      </c>
      <c r="N83" s="278" t="s">
        <v>10</v>
      </c>
      <c r="O83" s="278" t="s">
        <v>11</v>
      </c>
      <c r="P83" s="278" t="s">
        <v>12</v>
      </c>
      <c r="Q83" s="278" t="s">
        <v>13</v>
      </c>
      <c r="R83" s="279" t="s">
        <v>14</v>
      </c>
    </row>
    <row r="84" spans="1:18" ht="33" thickTop="1" thickBot="1" x14ac:dyDescent="0.3">
      <c r="A84" s="1826" t="s">
        <v>422</v>
      </c>
      <c r="B84" s="1827"/>
      <c r="C84" s="1821">
        <v>0</v>
      </c>
      <c r="D84" s="208" t="s">
        <v>423</v>
      </c>
      <c r="E84" s="208">
        <v>1</v>
      </c>
      <c r="F84" s="348">
        <v>0</v>
      </c>
      <c r="G84" s="348">
        <v>0</v>
      </c>
      <c r="H84" s="329">
        <v>0</v>
      </c>
      <c r="I84" s="329">
        <v>0</v>
      </c>
      <c r="J84" s="329">
        <v>0</v>
      </c>
      <c r="K84" s="329">
        <v>0</v>
      </c>
      <c r="L84" s="280"/>
      <c r="M84" s="208">
        <v>2</v>
      </c>
      <c r="N84" s="208" t="s">
        <v>400</v>
      </c>
      <c r="O84" s="208"/>
      <c r="P84" s="208"/>
      <c r="Q84" s="208"/>
      <c r="R84" s="281"/>
    </row>
    <row r="85" spans="1:18" ht="29.25" customHeight="1" thickTop="1" thickBot="1" x14ac:dyDescent="0.3">
      <c r="A85" s="1828"/>
      <c r="B85" s="1829"/>
      <c r="C85" s="1822"/>
      <c r="D85" s="282" t="s">
        <v>424</v>
      </c>
      <c r="E85" s="282">
        <v>5</v>
      </c>
      <c r="F85" s="349">
        <v>0</v>
      </c>
      <c r="G85" s="350">
        <v>0</v>
      </c>
      <c r="H85" s="329">
        <v>0</v>
      </c>
      <c r="I85" s="329">
        <v>0</v>
      </c>
      <c r="J85" s="329">
        <v>0</v>
      </c>
      <c r="K85" s="329">
        <v>0</v>
      </c>
      <c r="L85" s="283"/>
      <c r="M85" s="208" t="s">
        <v>478</v>
      </c>
      <c r="N85" s="282"/>
      <c r="O85" s="282"/>
      <c r="P85" s="282"/>
      <c r="Q85" s="282"/>
      <c r="R85" s="284"/>
    </row>
    <row r="86" spans="1:18" ht="25.5" customHeight="1" thickTop="1" thickBot="1" x14ac:dyDescent="0.3">
      <c r="A86" s="1830" t="s">
        <v>425</v>
      </c>
      <c r="B86" s="1831"/>
      <c r="C86" s="285">
        <f>+G86</f>
        <v>455000</v>
      </c>
      <c r="D86" s="184" t="s">
        <v>426</v>
      </c>
      <c r="E86" s="184">
        <v>13</v>
      </c>
      <c r="F86" s="351">
        <v>35000</v>
      </c>
      <c r="G86" s="351">
        <f t="shared" ref="G86:G92" si="4">E86*F86</f>
        <v>455000</v>
      </c>
      <c r="H86" s="329">
        <f>F86*3</f>
        <v>105000</v>
      </c>
      <c r="I86" s="329">
        <f>F86*3</f>
        <v>105000</v>
      </c>
      <c r="J86" s="329">
        <f>F86*3</f>
        <v>105000</v>
      </c>
      <c r="K86" s="329">
        <f>F86*4</f>
        <v>140000</v>
      </c>
      <c r="L86" s="182"/>
      <c r="M86" s="208" t="s">
        <v>478</v>
      </c>
      <c r="N86" s="184">
        <v>2</v>
      </c>
      <c r="O86" s="184">
        <v>1</v>
      </c>
      <c r="P86" s="184">
        <v>1</v>
      </c>
      <c r="Q86" s="184">
        <v>2</v>
      </c>
      <c r="R86" s="286" t="s">
        <v>478</v>
      </c>
    </row>
    <row r="87" spans="1:18" ht="27" customHeight="1" thickTop="1" thickBot="1" x14ac:dyDescent="0.3">
      <c r="A87" s="1830" t="s">
        <v>427</v>
      </c>
      <c r="B87" s="1831"/>
      <c r="C87" s="1836">
        <f>F87+F88+F89</f>
        <v>136400</v>
      </c>
      <c r="D87" s="184" t="s">
        <v>428</v>
      </c>
      <c r="E87" s="184">
        <v>2</v>
      </c>
      <c r="F87" s="351">
        <v>46000</v>
      </c>
      <c r="G87" s="351">
        <f t="shared" si="4"/>
        <v>92000</v>
      </c>
      <c r="H87" s="329">
        <v>46000</v>
      </c>
      <c r="I87" s="329">
        <v>0</v>
      </c>
      <c r="J87" s="329">
        <v>46000</v>
      </c>
      <c r="K87" s="329">
        <v>0</v>
      </c>
      <c r="L87" s="182"/>
      <c r="M87" s="208" t="s">
        <v>478</v>
      </c>
      <c r="N87" s="184">
        <v>2</v>
      </c>
      <c r="O87" s="184">
        <v>4</v>
      </c>
      <c r="P87" s="184">
        <v>1</v>
      </c>
      <c r="Q87" s="184">
        <v>4</v>
      </c>
      <c r="R87" s="286" t="s">
        <v>479</v>
      </c>
    </row>
    <row r="88" spans="1:18" ht="31.5" customHeight="1" thickTop="1" thickBot="1" x14ac:dyDescent="0.3">
      <c r="A88" s="1832"/>
      <c r="B88" s="1833"/>
      <c r="C88" s="1837"/>
      <c r="D88" s="287" t="s">
        <v>429</v>
      </c>
      <c r="E88" s="287">
        <v>2</v>
      </c>
      <c r="F88" s="352">
        <v>85000</v>
      </c>
      <c r="G88" s="353">
        <f t="shared" si="4"/>
        <v>170000</v>
      </c>
      <c r="H88" s="329">
        <v>0</v>
      </c>
      <c r="I88" s="329">
        <v>0</v>
      </c>
      <c r="J88" s="354">
        <v>0</v>
      </c>
      <c r="K88" s="354">
        <f>E88*F88</f>
        <v>170000</v>
      </c>
      <c r="L88" s="288"/>
      <c r="M88" s="208" t="s">
        <v>478</v>
      </c>
      <c r="N88" s="209">
        <v>2</v>
      </c>
      <c r="O88" s="209">
        <v>2</v>
      </c>
      <c r="P88" s="209">
        <v>4</v>
      </c>
      <c r="Q88" s="209">
        <v>1</v>
      </c>
      <c r="R88" s="289"/>
    </row>
    <row r="89" spans="1:18" ht="27.75" customHeight="1" thickTop="1" thickBot="1" x14ac:dyDescent="0.3">
      <c r="A89" s="1834"/>
      <c r="B89" s="1835"/>
      <c r="C89" s="1838"/>
      <c r="D89" s="173" t="s">
        <v>430</v>
      </c>
      <c r="E89" s="290">
        <v>5</v>
      </c>
      <c r="F89" s="355">
        <v>5400</v>
      </c>
      <c r="G89" s="356">
        <f t="shared" si="4"/>
        <v>27000</v>
      </c>
      <c r="H89" s="329">
        <v>0</v>
      </c>
      <c r="I89" s="329">
        <v>0</v>
      </c>
      <c r="J89" s="354">
        <v>0</v>
      </c>
      <c r="K89" s="357">
        <f>+G89</f>
        <v>27000</v>
      </c>
      <c r="L89" s="198"/>
      <c r="M89" s="208" t="s">
        <v>478</v>
      </c>
      <c r="N89" s="290">
        <v>2</v>
      </c>
      <c r="O89" s="290">
        <v>2</v>
      </c>
      <c r="P89" s="290">
        <v>3</v>
      </c>
      <c r="Q89" s="290">
        <v>2</v>
      </c>
      <c r="R89" s="291"/>
    </row>
    <row r="90" spans="1:18" ht="17.25" thickTop="1" thickBot="1" x14ac:dyDescent="0.3">
      <c r="A90" s="1817" t="s">
        <v>431</v>
      </c>
      <c r="B90" s="1818"/>
      <c r="C90" s="1821">
        <f>G90+G91+G92</f>
        <v>0</v>
      </c>
      <c r="D90" s="292" t="s">
        <v>432</v>
      </c>
      <c r="E90" s="209">
        <v>0</v>
      </c>
      <c r="F90" s="358">
        <v>0</v>
      </c>
      <c r="G90" s="359">
        <f t="shared" si="4"/>
        <v>0</v>
      </c>
      <c r="H90" s="329">
        <v>0</v>
      </c>
      <c r="I90" s="329">
        <v>0</v>
      </c>
      <c r="J90" s="360">
        <v>0</v>
      </c>
      <c r="K90" s="360">
        <f>+G90</f>
        <v>0</v>
      </c>
      <c r="L90" s="293"/>
      <c r="M90" s="208" t="s">
        <v>478</v>
      </c>
      <c r="N90" s="292"/>
      <c r="O90" s="292"/>
      <c r="P90" s="292"/>
      <c r="Q90" s="292">
        <v>2</v>
      </c>
      <c r="R90" s="294"/>
    </row>
    <row r="91" spans="1:18" ht="19.5" customHeight="1" thickTop="1" thickBot="1" x14ac:dyDescent="0.3">
      <c r="A91" s="1819"/>
      <c r="B91" s="1820"/>
      <c r="C91" s="1822"/>
      <c r="D91" s="292" t="s">
        <v>433</v>
      </c>
      <c r="E91" s="292">
        <v>0</v>
      </c>
      <c r="F91" s="359">
        <v>0</v>
      </c>
      <c r="G91" s="359">
        <f t="shared" si="4"/>
        <v>0</v>
      </c>
      <c r="H91" s="329">
        <v>0</v>
      </c>
      <c r="I91" s="329">
        <v>0</v>
      </c>
      <c r="J91" s="360">
        <v>0</v>
      </c>
      <c r="K91" s="360">
        <f>G91</f>
        <v>0</v>
      </c>
      <c r="L91" s="293"/>
      <c r="M91" s="208" t="s">
        <v>478</v>
      </c>
      <c r="N91" s="292">
        <v>2</v>
      </c>
      <c r="O91" s="292">
        <v>2</v>
      </c>
      <c r="P91" s="292">
        <v>3</v>
      </c>
      <c r="Q91" s="292">
        <v>2</v>
      </c>
      <c r="R91" s="294"/>
    </row>
    <row r="92" spans="1:18" ht="23.25" customHeight="1" thickTop="1" thickBot="1" x14ac:dyDescent="0.3">
      <c r="A92" s="1834"/>
      <c r="B92" s="1839"/>
      <c r="C92" s="1840"/>
      <c r="D92" s="292" t="s">
        <v>434</v>
      </c>
      <c r="E92" s="209">
        <v>0</v>
      </c>
      <c r="F92" s="358">
        <v>0</v>
      </c>
      <c r="G92" s="359">
        <f t="shared" si="4"/>
        <v>0</v>
      </c>
      <c r="H92" s="329">
        <v>0</v>
      </c>
      <c r="I92" s="329">
        <v>0</v>
      </c>
      <c r="J92" s="360">
        <v>0</v>
      </c>
      <c r="K92" s="360">
        <f>+G92</f>
        <v>0</v>
      </c>
      <c r="L92" s="293"/>
      <c r="M92" s="208" t="s">
        <v>478</v>
      </c>
      <c r="N92" s="209">
        <v>2</v>
      </c>
      <c r="O92" s="209">
        <v>2</v>
      </c>
      <c r="P92" s="209">
        <v>4</v>
      </c>
      <c r="Q92" s="209">
        <v>1</v>
      </c>
      <c r="R92" s="295"/>
    </row>
    <row r="93" spans="1:18" ht="17.25" thickTop="1" thickBot="1" x14ac:dyDescent="0.3">
      <c r="A93" s="1853" t="s">
        <v>435</v>
      </c>
      <c r="B93" s="1818"/>
      <c r="C93" s="1821">
        <f>G94+G95</f>
        <v>15100</v>
      </c>
      <c r="D93" s="292" t="s">
        <v>404</v>
      </c>
      <c r="E93" s="209">
        <v>0</v>
      </c>
      <c r="F93" s="358">
        <v>0</v>
      </c>
      <c r="G93" s="359">
        <v>0</v>
      </c>
      <c r="H93" s="329">
        <v>0</v>
      </c>
      <c r="I93" s="329">
        <v>0</v>
      </c>
      <c r="J93" s="360">
        <v>0</v>
      </c>
      <c r="K93" s="360">
        <v>0</v>
      </c>
      <c r="L93" s="293"/>
      <c r="M93" s="208" t="s">
        <v>478</v>
      </c>
      <c r="N93" s="209">
        <v>2</v>
      </c>
      <c r="O93" s="209">
        <v>2</v>
      </c>
      <c r="P93" s="209">
        <v>4</v>
      </c>
      <c r="Q93" s="209">
        <v>1</v>
      </c>
      <c r="R93" s="295"/>
    </row>
    <row r="94" spans="1:18" ht="39" customHeight="1" thickTop="1" thickBot="1" x14ac:dyDescent="0.3">
      <c r="A94" s="1819"/>
      <c r="B94" s="1820"/>
      <c r="C94" s="1822"/>
      <c r="D94" s="292" t="s">
        <v>414</v>
      </c>
      <c r="E94" s="209">
        <v>3</v>
      </c>
      <c r="F94" s="358">
        <v>4500</v>
      </c>
      <c r="G94" s="359">
        <f>E94*F94</f>
        <v>13500</v>
      </c>
      <c r="H94" s="329">
        <v>4500</v>
      </c>
      <c r="I94" s="329">
        <v>4500</v>
      </c>
      <c r="J94" s="360">
        <v>4500</v>
      </c>
      <c r="K94" s="360">
        <v>0</v>
      </c>
      <c r="L94" s="293"/>
      <c r="M94" s="199" t="s">
        <v>477</v>
      </c>
      <c r="N94" s="199">
        <v>2</v>
      </c>
      <c r="O94" s="197">
        <v>3</v>
      </c>
      <c r="P94" s="197">
        <v>1</v>
      </c>
      <c r="Q94" s="197">
        <v>1</v>
      </c>
      <c r="R94" s="200" t="s">
        <v>478</v>
      </c>
    </row>
    <row r="95" spans="1:18" ht="17.25" thickTop="1" thickBot="1" x14ac:dyDescent="0.3">
      <c r="A95" s="1817" t="s">
        <v>436</v>
      </c>
      <c r="B95" s="1818"/>
      <c r="C95" s="1821">
        <f>+G95</f>
        <v>1600</v>
      </c>
      <c r="D95" s="292" t="s">
        <v>404</v>
      </c>
      <c r="E95" s="292">
        <v>4</v>
      </c>
      <c r="F95" s="359">
        <v>400</v>
      </c>
      <c r="G95" s="359">
        <f>E95*F95</f>
        <v>1600</v>
      </c>
      <c r="H95" s="329">
        <v>400</v>
      </c>
      <c r="I95" s="329">
        <v>400</v>
      </c>
      <c r="J95" s="360">
        <v>400</v>
      </c>
      <c r="K95" s="360">
        <v>400</v>
      </c>
      <c r="L95" s="293"/>
      <c r="M95" s="208" t="s">
        <v>478</v>
      </c>
      <c r="N95" s="209">
        <v>2</v>
      </c>
      <c r="O95" s="209">
        <v>2</v>
      </c>
      <c r="P95" s="209">
        <v>4</v>
      </c>
      <c r="Q95" s="209">
        <v>1</v>
      </c>
      <c r="R95" s="294"/>
    </row>
    <row r="96" spans="1:18" ht="31.5" customHeight="1" thickTop="1" x14ac:dyDescent="0.25">
      <c r="A96" s="1819"/>
      <c r="B96" s="1820"/>
      <c r="C96" s="1822"/>
      <c r="D96" s="296" t="s">
        <v>382</v>
      </c>
      <c r="E96" s="297" t="s">
        <v>401</v>
      </c>
      <c r="F96" s="361">
        <v>0</v>
      </c>
      <c r="G96" s="361">
        <v>0</v>
      </c>
      <c r="H96" s="362">
        <v>0</v>
      </c>
      <c r="I96" s="362">
        <v>0</v>
      </c>
      <c r="J96" s="362">
        <v>0</v>
      </c>
      <c r="K96" s="362">
        <v>0</v>
      </c>
      <c r="L96" s="298"/>
      <c r="M96" s="314" t="s">
        <v>478</v>
      </c>
      <c r="N96" s="217">
        <v>2</v>
      </c>
      <c r="O96" s="217">
        <v>3</v>
      </c>
      <c r="P96" s="217">
        <v>3</v>
      </c>
      <c r="Q96" s="217">
        <v>2</v>
      </c>
      <c r="R96" s="299"/>
    </row>
    <row r="97" spans="1:18" ht="25.5" customHeight="1" x14ac:dyDescent="0.25">
      <c r="A97" s="369" t="s">
        <v>491</v>
      </c>
      <c r="B97" s="370"/>
      <c r="C97" s="371">
        <f>SUM(C84:C96)</f>
        <v>608100</v>
      </c>
      <c r="D97" s="372">
        <f>+H97+I97+J97+K97-G97</f>
        <v>0</v>
      </c>
      <c r="E97" s="372"/>
      <c r="F97" s="372"/>
      <c r="G97" s="371">
        <f>SUM(G84:G96)</f>
        <v>759100</v>
      </c>
      <c r="H97" s="371">
        <f>SUM(H84:H96)</f>
        <v>155900</v>
      </c>
      <c r="I97" s="371">
        <f>SUM(I84:I96)</f>
        <v>109900</v>
      </c>
      <c r="J97" s="371">
        <f>SUM(J84:J96)</f>
        <v>155900</v>
      </c>
      <c r="K97" s="371">
        <f>SUM(K84:K96)</f>
        <v>337400</v>
      </c>
      <c r="L97" s="373"/>
      <c r="M97" s="373"/>
      <c r="N97" s="373"/>
      <c r="O97" s="373"/>
      <c r="P97" s="373"/>
      <c r="Q97" s="373"/>
      <c r="R97" s="374"/>
    </row>
    <row r="98" spans="1:18" ht="18.75" customHeight="1" thickBot="1" x14ac:dyDescent="0.3">
      <c r="A98" s="1841" t="s">
        <v>475</v>
      </c>
      <c r="B98" s="1842"/>
      <c r="C98" s="315">
        <f>+C41+C74+C97</f>
        <v>1021695</v>
      </c>
      <c r="D98" s="316"/>
      <c r="E98" s="316"/>
      <c r="F98" s="317"/>
      <c r="G98" s="317"/>
      <c r="H98" s="318"/>
      <c r="I98" s="318"/>
      <c r="J98" s="318"/>
      <c r="K98" s="318"/>
      <c r="L98" s="319">
        <f>L12+L46+L79</f>
        <v>1021695</v>
      </c>
      <c r="M98" s="320"/>
      <c r="N98" s="320"/>
      <c r="O98" s="320"/>
      <c r="P98" s="320"/>
      <c r="Q98" s="320"/>
      <c r="R98" s="321"/>
    </row>
    <row r="99" spans="1:18" ht="16.5" thickBot="1" x14ac:dyDescent="0.3">
      <c r="A99" s="1823"/>
      <c r="B99" s="1824"/>
      <c r="C99" s="1824"/>
      <c r="D99" s="1824"/>
      <c r="E99" s="1824"/>
      <c r="F99" s="1824"/>
      <c r="G99" s="1824"/>
      <c r="H99" s="1824"/>
      <c r="I99" s="1824"/>
      <c r="J99" s="1824"/>
      <c r="K99" s="1824"/>
      <c r="L99" s="1824"/>
      <c r="M99" s="1824"/>
      <c r="N99" s="1824"/>
      <c r="O99" s="1824"/>
      <c r="P99" s="1824"/>
      <c r="Q99" s="1824"/>
      <c r="R99" s="1825"/>
    </row>
    <row r="100" spans="1:18" x14ac:dyDescent="0.25">
      <c r="A100" s="302"/>
      <c r="B100" s="302"/>
      <c r="C100" s="175"/>
      <c r="D100" s="82"/>
      <c r="E100" s="82"/>
      <c r="F100" s="82"/>
      <c r="G100" s="82"/>
      <c r="H100" s="82"/>
      <c r="I100" s="82"/>
      <c r="J100" s="82"/>
      <c r="K100" s="82"/>
      <c r="L100" s="82"/>
      <c r="M100" s="82"/>
      <c r="N100" s="82"/>
      <c r="O100" s="82"/>
      <c r="P100" s="82"/>
      <c r="Q100" s="82"/>
      <c r="R100" s="82"/>
    </row>
    <row r="101" spans="1:18" x14ac:dyDescent="0.25">
      <c r="A101" s="302" t="s">
        <v>437</v>
      </c>
      <c r="B101" s="302"/>
      <c r="C101" s="82"/>
      <c r="D101" s="82"/>
      <c r="E101" s="82"/>
      <c r="F101" s="82"/>
      <c r="G101" s="82"/>
      <c r="H101" s="82"/>
      <c r="I101" s="82"/>
      <c r="J101" s="82"/>
      <c r="K101" s="82"/>
      <c r="L101" s="82"/>
      <c r="M101" s="82"/>
      <c r="N101" s="82"/>
      <c r="O101" s="82"/>
      <c r="P101" s="82"/>
      <c r="Q101" s="82"/>
      <c r="R101" s="82"/>
    </row>
    <row r="102" spans="1:18" ht="65.25" customHeight="1" x14ac:dyDescent="0.25">
      <c r="A102" s="1917" t="s">
        <v>476</v>
      </c>
      <c r="B102" s="1917"/>
      <c r="C102" s="82"/>
      <c r="D102" s="82"/>
      <c r="E102" s="82"/>
      <c r="F102" s="82"/>
      <c r="G102" s="82"/>
      <c r="H102" s="82"/>
      <c r="I102" s="82"/>
      <c r="J102" s="82"/>
      <c r="K102" s="82"/>
      <c r="L102" s="82"/>
      <c r="M102" s="82"/>
      <c r="N102" s="82"/>
      <c r="O102" s="82"/>
      <c r="P102" s="82"/>
      <c r="Q102" s="82"/>
      <c r="R102" s="82"/>
    </row>
    <row r="103" spans="1:18" x14ac:dyDescent="0.25">
      <c r="A103" s="302" t="s">
        <v>438</v>
      </c>
      <c r="B103" s="302"/>
      <c r="C103" s="82"/>
      <c r="D103" s="82"/>
      <c r="E103" s="82"/>
      <c r="F103" s="82"/>
      <c r="G103" s="82"/>
      <c r="H103" s="82"/>
      <c r="I103" s="82"/>
      <c r="J103" s="82"/>
      <c r="K103" s="82"/>
      <c r="L103" s="82"/>
      <c r="M103" s="82"/>
      <c r="N103" s="82"/>
      <c r="O103" s="82"/>
      <c r="P103" s="82"/>
      <c r="Q103" s="82"/>
      <c r="R103" s="82"/>
    </row>
    <row r="104" spans="1:18" x14ac:dyDescent="0.25">
      <c r="A104" s="302" t="s">
        <v>439</v>
      </c>
      <c r="B104" s="302"/>
      <c r="C104" s="82"/>
      <c r="D104" s="82"/>
      <c r="E104" s="82"/>
      <c r="F104" s="82"/>
      <c r="G104" s="82"/>
      <c r="H104" s="82"/>
      <c r="I104" s="82"/>
      <c r="J104" s="82"/>
      <c r="K104" s="82"/>
      <c r="L104" s="82"/>
      <c r="M104" s="82"/>
      <c r="N104" s="82"/>
      <c r="O104" s="82"/>
      <c r="P104" s="82"/>
      <c r="Q104" s="82"/>
      <c r="R104" s="82"/>
    </row>
    <row r="105" spans="1:18" x14ac:dyDescent="0.25">
      <c r="A105" s="302" t="s">
        <v>440</v>
      </c>
      <c r="B105" s="302"/>
      <c r="C105" s="82"/>
      <c r="D105" s="82"/>
      <c r="E105" s="82"/>
      <c r="F105" s="82"/>
      <c r="G105" s="82"/>
      <c r="H105" s="82"/>
      <c r="I105" s="82"/>
      <c r="J105" s="82"/>
      <c r="K105" s="82"/>
      <c r="L105" s="82"/>
      <c r="M105" s="82"/>
      <c r="N105" s="82"/>
      <c r="O105" s="82"/>
      <c r="P105" s="82"/>
      <c r="Q105" s="82"/>
      <c r="R105" s="82"/>
    </row>
    <row r="106" spans="1:18" x14ac:dyDescent="0.25">
      <c r="A106" s="302" t="s">
        <v>441</v>
      </c>
      <c r="B106" s="302"/>
      <c r="C106" s="82"/>
      <c r="D106" s="82"/>
      <c r="E106" s="82"/>
      <c r="F106" s="82"/>
      <c r="G106" s="82"/>
      <c r="H106" s="82"/>
      <c r="I106" s="82"/>
      <c r="J106" s="82"/>
      <c r="K106" s="82"/>
      <c r="L106" s="300"/>
      <c r="M106" s="82"/>
      <c r="N106" s="82"/>
      <c r="O106" s="82"/>
      <c r="P106" s="82"/>
      <c r="Q106" s="82"/>
      <c r="R106" s="82"/>
    </row>
    <row r="107" spans="1:18" x14ac:dyDescent="0.25">
      <c r="A107" s="302" t="s">
        <v>454</v>
      </c>
      <c r="B107" s="302"/>
      <c r="C107" s="82"/>
      <c r="D107" s="82"/>
      <c r="E107" s="82"/>
      <c r="F107" s="82"/>
      <c r="G107" s="82"/>
      <c r="H107" s="82"/>
      <c r="I107" s="82"/>
      <c r="J107" s="82"/>
      <c r="K107" s="82"/>
      <c r="L107" s="82"/>
      <c r="M107" s="82"/>
      <c r="N107" s="82"/>
      <c r="O107" s="82"/>
      <c r="P107" s="82"/>
      <c r="Q107" s="82"/>
      <c r="R107" s="82"/>
    </row>
    <row r="108" spans="1:18" x14ac:dyDescent="0.25">
      <c r="A108" s="302" t="s">
        <v>474</v>
      </c>
      <c r="B108" s="302"/>
      <c r="C108" s="82"/>
      <c r="D108" s="82"/>
      <c r="E108" s="82"/>
      <c r="F108" s="82"/>
      <c r="G108" s="82"/>
      <c r="H108" s="82"/>
      <c r="I108" s="82"/>
      <c r="J108" s="82"/>
      <c r="K108" s="82"/>
      <c r="L108" s="82"/>
      <c r="M108" s="82"/>
      <c r="N108" s="82"/>
      <c r="O108" s="82"/>
      <c r="P108" s="82"/>
      <c r="Q108" s="82"/>
      <c r="R108" s="82"/>
    </row>
    <row r="109" spans="1:18" x14ac:dyDescent="0.25">
      <c r="A109" s="302" t="s">
        <v>466</v>
      </c>
      <c r="B109" s="302"/>
      <c r="C109" s="82"/>
      <c r="D109" s="82"/>
      <c r="E109" s="82"/>
      <c r="F109" s="82"/>
      <c r="G109" s="82"/>
      <c r="H109" s="82"/>
      <c r="I109" s="82"/>
      <c r="J109" s="82"/>
      <c r="K109" s="82"/>
      <c r="L109" s="82"/>
      <c r="M109" s="82"/>
      <c r="N109" s="82"/>
      <c r="O109" s="82"/>
      <c r="P109" s="82"/>
      <c r="Q109" s="82"/>
      <c r="R109" s="82"/>
    </row>
    <row r="110" spans="1:18" x14ac:dyDescent="0.25">
      <c r="A110" s="302"/>
      <c r="B110" s="302"/>
      <c r="C110" s="82"/>
      <c r="D110" s="82"/>
      <c r="E110" s="82"/>
      <c r="F110" s="82"/>
      <c r="G110" s="82"/>
      <c r="H110" s="82"/>
      <c r="I110" s="82"/>
      <c r="J110" s="82"/>
      <c r="K110" s="82"/>
      <c r="L110" s="82"/>
      <c r="M110" s="82"/>
      <c r="N110" s="82"/>
      <c r="O110" s="82"/>
      <c r="P110" s="82"/>
      <c r="Q110" s="82"/>
      <c r="R110" s="82"/>
    </row>
    <row r="111" spans="1:18" x14ac:dyDescent="0.25">
      <c r="A111" s="82"/>
      <c r="B111" s="82"/>
      <c r="C111" s="82"/>
      <c r="D111" s="82"/>
      <c r="E111" s="82"/>
      <c r="F111" s="82"/>
      <c r="G111" s="82"/>
      <c r="H111" s="82"/>
      <c r="I111" s="82"/>
      <c r="J111" s="82"/>
      <c r="K111" s="82"/>
      <c r="L111" s="82"/>
      <c r="M111" s="82"/>
      <c r="N111" s="82"/>
      <c r="O111" s="82"/>
      <c r="P111" s="82"/>
      <c r="Q111" s="82"/>
      <c r="R111" s="82"/>
    </row>
    <row r="112" spans="1:18" x14ac:dyDescent="0.25">
      <c r="A112" s="82"/>
      <c r="B112" s="82"/>
      <c r="C112" s="82"/>
      <c r="D112" s="82"/>
      <c r="E112" s="82"/>
      <c r="F112" s="82"/>
      <c r="G112" s="82"/>
      <c r="H112" s="82"/>
      <c r="I112" s="82"/>
      <c r="J112" s="82"/>
      <c r="K112" s="82"/>
      <c r="L112" s="82"/>
      <c r="M112" s="82"/>
      <c r="N112" s="82"/>
      <c r="O112" s="82"/>
      <c r="P112" s="82"/>
      <c r="Q112" s="82"/>
      <c r="R112" s="82"/>
    </row>
    <row r="113" spans="1:18" x14ac:dyDescent="0.25">
      <c r="A113" s="82"/>
      <c r="B113" s="82"/>
      <c r="C113" s="82"/>
      <c r="D113" s="82"/>
      <c r="E113" s="82"/>
      <c r="F113" s="82"/>
      <c r="G113" s="82"/>
      <c r="H113" s="82"/>
      <c r="I113" s="82"/>
      <c r="J113" s="82"/>
      <c r="K113" s="82"/>
      <c r="L113" s="82"/>
      <c r="M113" s="82"/>
      <c r="N113" s="82"/>
      <c r="O113" s="82"/>
      <c r="P113" s="82"/>
      <c r="Q113" s="82"/>
      <c r="R113" s="82"/>
    </row>
    <row r="114" spans="1:18" x14ac:dyDescent="0.25">
      <c r="A114" s="82"/>
      <c r="B114" s="82"/>
      <c r="C114" s="82"/>
      <c r="D114" s="82"/>
      <c r="E114" s="82"/>
      <c r="F114" s="82"/>
      <c r="G114" s="82"/>
      <c r="H114" s="82"/>
      <c r="I114" s="82"/>
      <c r="J114" s="82"/>
      <c r="K114" s="82"/>
      <c r="L114" s="82"/>
      <c r="M114" s="82"/>
      <c r="N114" s="82"/>
      <c r="O114" s="82"/>
      <c r="P114" s="82"/>
      <c r="Q114" s="82"/>
      <c r="R114" s="82"/>
    </row>
    <row r="115" spans="1:18" x14ac:dyDescent="0.25">
      <c r="A115" s="82"/>
      <c r="B115" s="82"/>
      <c r="C115" s="82"/>
      <c r="D115" s="82"/>
      <c r="E115" s="82"/>
      <c r="F115" s="82"/>
      <c r="G115" s="82"/>
      <c r="H115" s="82"/>
      <c r="I115" s="82"/>
      <c r="J115" s="82"/>
      <c r="K115" s="82"/>
      <c r="L115" s="82"/>
      <c r="M115" s="82"/>
      <c r="N115" s="82"/>
      <c r="O115" s="82"/>
      <c r="P115" s="82"/>
      <c r="Q115" s="82"/>
      <c r="R115" s="82"/>
    </row>
    <row r="116" spans="1:18" x14ac:dyDescent="0.25">
      <c r="A116" s="82"/>
      <c r="B116" s="82"/>
      <c r="C116" s="82"/>
      <c r="D116" s="82"/>
      <c r="E116" s="82"/>
      <c r="F116" s="82"/>
      <c r="G116" s="82"/>
      <c r="H116" s="82"/>
      <c r="I116" s="82"/>
      <c r="J116" s="82"/>
      <c r="K116" s="82"/>
      <c r="L116" s="82"/>
      <c r="M116" s="82"/>
      <c r="N116" s="82"/>
      <c r="O116" s="82"/>
      <c r="P116" s="82"/>
      <c r="Q116" s="82"/>
      <c r="R116" s="82"/>
    </row>
    <row r="117" spans="1:18" x14ac:dyDescent="0.25">
      <c r="A117" s="82"/>
      <c r="B117" s="82"/>
      <c r="C117" s="82"/>
      <c r="D117" s="82"/>
      <c r="E117" s="82"/>
      <c r="F117" s="82"/>
      <c r="G117" s="82"/>
      <c r="H117" s="82"/>
      <c r="I117" s="82"/>
      <c r="J117" s="82"/>
      <c r="K117" s="82"/>
      <c r="L117" s="82"/>
      <c r="M117" s="82"/>
      <c r="N117" s="82"/>
      <c r="O117" s="82"/>
      <c r="P117" s="82"/>
      <c r="Q117" s="82"/>
      <c r="R117" s="82"/>
    </row>
    <row r="118" spans="1:18" x14ac:dyDescent="0.25">
      <c r="A118" s="82"/>
      <c r="B118" s="82"/>
      <c r="C118" s="82"/>
      <c r="D118" s="82"/>
      <c r="E118" s="82"/>
      <c r="F118" s="82"/>
      <c r="G118" s="82"/>
      <c r="H118" s="82"/>
      <c r="I118" s="82"/>
      <c r="J118" s="82"/>
      <c r="K118" s="82"/>
      <c r="L118" s="82"/>
      <c r="M118" s="82"/>
      <c r="N118" s="82"/>
      <c r="O118" s="82"/>
      <c r="P118" s="82"/>
      <c r="Q118" s="82"/>
      <c r="R118" s="82"/>
    </row>
    <row r="119" spans="1:18" x14ac:dyDescent="0.25">
      <c r="A119" s="82"/>
      <c r="B119" s="82"/>
      <c r="C119" s="82"/>
      <c r="D119" s="82"/>
      <c r="E119" s="82"/>
      <c r="F119" s="82"/>
      <c r="G119" s="82"/>
      <c r="H119" s="82"/>
      <c r="I119" s="82"/>
      <c r="J119" s="82"/>
      <c r="K119" s="82"/>
      <c r="L119" s="82"/>
      <c r="M119" s="82"/>
      <c r="N119" s="82"/>
      <c r="O119" s="82"/>
      <c r="P119" s="82"/>
      <c r="Q119" s="82"/>
      <c r="R119" s="82"/>
    </row>
    <row r="120" spans="1:18" x14ac:dyDescent="0.25">
      <c r="A120" s="82"/>
      <c r="B120" s="82"/>
      <c r="C120" s="82"/>
      <c r="D120" s="82"/>
      <c r="E120" s="82"/>
      <c r="F120" s="82"/>
      <c r="G120" s="82"/>
      <c r="H120" s="82"/>
      <c r="I120" s="82"/>
      <c r="J120" s="82"/>
      <c r="K120" s="82"/>
      <c r="L120" s="82"/>
      <c r="M120" s="82"/>
      <c r="N120" s="82"/>
      <c r="O120" s="82"/>
      <c r="P120" s="82"/>
      <c r="Q120" s="82"/>
      <c r="R120" s="82"/>
    </row>
    <row r="121" spans="1:18" x14ac:dyDescent="0.25">
      <c r="A121" s="82"/>
      <c r="B121" s="82"/>
      <c r="C121" s="82"/>
      <c r="D121" s="82"/>
      <c r="E121" s="82"/>
      <c r="F121" s="82"/>
      <c r="G121" s="82"/>
      <c r="H121" s="82"/>
      <c r="I121" s="82"/>
      <c r="J121" s="82"/>
      <c r="K121" s="82"/>
      <c r="L121" s="82"/>
      <c r="M121" s="82"/>
      <c r="N121" s="82"/>
      <c r="O121" s="82"/>
      <c r="P121" s="82"/>
      <c r="Q121" s="82"/>
      <c r="R121" s="82"/>
    </row>
    <row r="122" spans="1:18" x14ac:dyDescent="0.25">
      <c r="A122" s="82"/>
      <c r="B122" s="82"/>
      <c r="C122" s="82"/>
      <c r="D122" s="82"/>
      <c r="E122" s="82"/>
      <c r="F122" s="82"/>
      <c r="G122" s="82"/>
      <c r="H122" s="82"/>
      <c r="I122" s="82"/>
      <c r="J122" s="82"/>
      <c r="K122" s="82"/>
      <c r="L122" s="82"/>
      <c r="M122" s="82"/>
      <c r="N122" s="82"/>
      <c r="O122" s="82"/>
      <c r="P122" s="82"/>
      <c r="Q122" s="82"/>
      <c r="R122" s="82"/>
    </row>
    <row r="123" spans="1:18" x14ac:dyDescent="0.25">
      <c r="A123" s="82"/>
      <c r="B123" s="82"/>
      <c r="C123" s="82"/>
      <c r="D123" s="82"/>
      <c r="E123" s="82"/>
      <c r="F123" s="82"/>
      <c r="G123" s="82"/>
      <c r="H123" s="82"/>
      <c r="I123" s="82"/>
      <c r="J123" s="82"/>
      <c r="K123" s="82"/>
      <c r="L123" s="82"/>
      <c r="M123" s="82"/>
      <c r="N123" s="82"/>
      <c r="O123" s="82"/>
      <c r="P123" s="82"/>
      <c r="Q123" s="82"/>
      <c r="R123" s="82"/>
    </row>
    <row r="124" spans="1:18" x14ac:dyDescent="0.25">
      <c r="A124" s="82"/>
      <c r="B124" s="82"/>
      <c r="C124" s="82"/>
      <c r="D124" s="82"/>
      <c r="E124" s="82"/>
      <c r="F124" s="82"/>
      <c r="G124" s="82"/>
      <c r="H124" s="82"/>
      <c r="I124" s="82"/>
      <c r="J124" s="82"/>
      <c r="K124" s="82"/>
      <c r="L124" s="82"/>
      <c r="M124" s="82"/>
      <c r="N124" s="82"/>
      <c r="O124" s="82"/>
      <c r="P124" s="82"/>
      <c r="Q124" s="82"/>
      <c r="R124" s="82"/>
    </row>
    <row r="125" spans="1:18" x14ac:dyDescent="0.25">
      <c r="A125" s="82"/>
      <c r="B125" s="82"/>
      <c r="C125" s="82"/>
      <c r="D125" s="82"/>
      <c r="E125" s="82"/>
      <c r="F125" s="82"/>
      <c r="G125" s="82"/>
      <c r="H125" s="82"/>
      <c r="I125" s="82"/>
      <c r="J125" s="82"/>
      <c r="K125" s="82"/>
      <c r="L125" s="82"/>
      <c r="M125" s="82"/>
      <c r="N125" s="82"/>
      <c r="O125" s="82"/>
      <c r="P125" s="82"/>
      <c r="Q125" s="82"/>
      <c r="R125" s="82"/>
    </row>
    <row r="126" spans="1:18" x14ac:dyDescent="0.25">
      <c r="A126" s="82"/>
      <c r="B126" s="82"/>
      <c r="C126" s="82"/>
      <c r="D126" s="82"/>
      <c r="E126" s="82"/>
      <c r="F126" s="82"/>
      <c r="G126" s="82"/>
      <c r="H126" s="82"/>
      <c r="I126" s="82"/>
      <c r="J126" s="82"/>
      <c r="K126" s="82"/>
      <c r="L126" s="82"/>
      <c r="M126" s="82"/>
      <c r="N126" s="82"/>
      <c r="O126" s="82"/>
      <c r="P126" s="82"/>
      <c r="Q126" s="82"/>
      <c r="R126" s="82"/>
    </row>
    <row r="127" spans="1:18" x14ac:dyDescent="0.25">
      <c r="A127" s="82"/>
      <c r="B127" s="82"/>
      <c r="C127" s="82"/>
      <c r="D127" s="82"/>
      <c r="E127" s="82"/>
      <c r="F127" s="82"/>
      <c r="G127" s="82"/>
      <c r="H127" s="82"/>
      <c r="I127" s="82"/>
      <c r="J127" s="82"/>
      <c r="K127" s="82"/>
      <c r="L127" s="82"/>
      <c r="M127" s="82"/>
      <c r="N127" s="82"/>
      <c r="O127" s="82"/>
      <c r="P127" s="82"/>
      <c r="Q127" s="82"/>
      <c r="R127" s="82"/>
    </row>
    <row r="128" spans="1:18" x14ac:dyDescent="0.25">
      <c r="A128" s="82"/>
      <c r="B128" s="82"/>
      <c r="C128" s="82"/>
      <c r="D128" s="82"/>
      <c r="E128" s="82"/>
      <c r="F128" s="82"/>
      <c r="G128" s="82"/>
      <c r="H128" s="82"/>
      <c r="I128" s="82"/>
      <c r="J128" s="82"/>
      <c r="K128" s="82"/>
      <c r="L128" s="82"/>
      <c r="M128" s="82"/>
      <c r="N128" s="82"/>
      <c r="O128" s="82"/>
      <c r="P128" s="82"/>
      <c r="Q128" s="82"/>
      <c r="R128" s="82"/>
    </row>
    <row r="129" spans="1:18" x14ac:dyDescent="0.25">
      <c r="A129" s="82"/>
      <c r="B129" s="82"/>
      <c r="C129" s="82"/>
      <c r="D129" s="82"/>
      <c r="E129" s="82"/>
      <c r="F129" s="82"/>
      <c r="G129" s="82"/>
      <c r="H129" s="82"/>
      <c r="I129" s="82"/>
      <c r="J129" s="82"/>
      <c r="K129" s="82"/>
      <c r="L129" s="82"/>
      <c r="M129" s="82"/>
      <c r="N129" s="82"/>
      <c r="O129" s="82"/>
      <c r="P129" s="82"/>
      <c r="Q129" s="82"/>
      <c r="R129" s="82"/>
    </row>
    <row r="130" spans="1:18" x14ac:dyDescent="0.25">
      <c r="A130" s="82"/>
      <c r="B130" s="82"/>
      <c r="C130" s="82"/>
      <c r="D130" s="82"/>
      <c r="E130" s="82"/>
      <c r="F130" s="82"/>
      <c r="G130" s="82"/>
      <c r="H130" s="82"/>
      <c r="I130" s="82"/>
      <c r="J130" s="82"/>
      <c r="K130" s="82"/>
      <c r="L130" s="82"/>
      <c r="M130" s="82"/>
      <c r="N130" s="82"/>
      <c r="O130" s="82"/>
      <c r="P130" s="82"/>
      <c r="Q130" s="82"/>
      <c r="R130" s="82"/>
    </row>
    <row r="131" spans="1:18" x14ac:dyDescent="0.25">
      <c r="A131" s="82"/>
      <c r="B131" s="82"/>
      <c r="C131" s="82"/>
      <c r="D131" s="82"/>
      <c r="E131" s="82"/>
      <c r="F131" s="82"/>
      <c r="G131" s="82"/>
      <c r="H131" s="82"/>
      <c r="I131" s="82"/>
      <c r="J131" s="82"/>
      <c r="K131" s="82"/>
      <c r="L131" s="82"/>
      <c r="M131" s="82"/>
      <c r="N131" s="82"/>
      <c r="O131" s="82"/>
      <c r="P131" s="82"/>
      <c r="Q131" s="82"/>
      <c r="R131" s="82"/>
    </row>
    <row r="132" spans="1:18" x14ac:dyDescent="0.25">
      <c r="A132" s="82"/>
      <c r="B132" s="82"/>
      <c r="C132" s="82"/>
      <c r="D132" s="82"/>
      <c r="E132" s="82"/>
      <c r="F132" s="82"/>
      <c r="G132" s="82"/>
      <c r="H132" s="82"/>
      <c r="I132" s="82"/>
      <c r="J132" s="82"/>
      <c r="K132" s="82"/>
      <c r="L132" s="82"/>
      <c r="M132" s="82"/>
      <c r="N132" s="82"/>
      <c r="O132" s="82"/>
      <c r="P132" s="82"/>
      <c r="Q132" s="82"/>
      <c r="R132" s="82"/>
    </row>
    <row r="133" spans="1:18" x14ac:dyDescent="0.25">
      <c r="A133" s="82"/>
      <c r="B133" s="82"/>
      <c r="C133" s="82"/>
      <c r="D133" s="82"/>
      <c r="E133" s="82"/>
      <c r="F133" s="82"/>
      <c r="G133" s="82"/>
      <c r="H133" s="82"/>
      <c r="I133" s="82"/>
      <c r="J133" s="82"/>
      <c r="K133" s="82"/>
      <c r="L133" s="82"/>
      <c r="M133" s="82"/>
      <c r="N133" s="82"/>
      <c r="O133" s="82"/>
      <c r="P133" s="82"/>
      <c r="Q133" s="82"/>
      <c r="R133" s="82"/>
    </row>
    <row r="134" spans="1:18" x14ac:dyDescent="0.25">
      <c r="A134" s="82"/>
      <c r="B134" s="82"/>
      <c r="C134" s="82"/>
      <c r="D134" s="82"/>
      <c r="E134" s="82"/>
      <c r="F134" s="82"/>
      <c r="G134" s="82"/>
      <c r="H134" s="82"/>
      <c r="I134" s="82"/>
      <c r="J134" s="82"/>
      <c r="K134" s="82"/>
      <c r="L134" s="82"/>
      <c r="M134" s="82"/>
      <c r="N134" s="82"/>
      <c r="O134" s="82"/>
      <c r="P134" s="82"/>
      <c r="Q134" s="82"/>
      <c r="R134" s="82"/>
    </row>
    <row r="135" spans="1:18" x14ac:dyDescent="0.25">
      <c r="A135" s="82"/>
      <c r="B135" s="82"/>
      <c r="C135" s="82"/>
      <c r="D135" s="82"/>
      <c r="E135" s="82"/>
      <c r="F135" s="82"/>
      <c r="G135" s="82"/>
      <c r="H135" s="82"/>
      <c r="I135" s="82"/>
      <c r="J135" s="82"/>
      <c r="K135" s="82"/>
      <c r="L135" s="82"/>
      <c r="M135" s="82"/>
      <c r="N135" s="82"/>
      <c r="O135" s="82"/>
      <c r="P135" s="82"/>
      <c r="Q135" s="82"/>
      <c r="R135" s="82"/>
    </row>
    <row r="136" spans="1:18" x14ac:dyDescent="0.25">
      <c r="A136" s="82"/>
      <c r="B136" s="82"/>
      <c r="C136" s="82"/>
      <c r="D136" s="82"/>
      <c r="E136" s="82"/>
      <c r="F136" s="82"/>
      <c r="G136" s="82"/>
      <c r="H136" s="82"/>
      <c r="I136" s="82"/>
      <c r="J136" s="82"/>
      <c r="K136" s="82"/>
      <c r="L136" s="82"/>
      <c r="M136" s="82"/>
      <c r="N136" s="82"/>
      <c r="O136" s="82"/>
      <c r="P136" s="82"/>
      <c r="Q136" s="82"/>
      <c r="R136" s="82"/>
    </row>
    <row r="137" spans="1:18" x14ac:dyDescent="0.25">
      <c r="A137" s="82"/>
      <c r="B137" s="82"/>
      <c r="C137" s="82"/>
      <c r="D137" s="82"/>
      <c r="E137" s="82"/>
      <c r="F137" s="82"/>
      <c r="G137" s="82"/>
      <c r="H137" s="82"/>
      <c r="I137" s="82"/>
      <c r="J137" s="82"/>
      <c r="K137" s="82"/>
      <c r="L137" s="82"/>
      <c r="M137" s="82"/>
      <c r="N137" s="82"/>
      <c r="O137" s="82"/>
      <c r="P137" s="82"/>
      <c r="Q137" s="82"/>
      <c r="R137" s="82"/>
    </row>
    <row r="138" spans="1:18" x14ac:dyDescent="0.25">
      <c r="A138" s="82"/>
      <c r="B138" s="82"/>
      <c r="C138" s="82"/>
      <c r="D138" s="82"/>
      <c r="E138" s="82"/>
      <c r="F138" s="82"/>
      <c r="G138" s="82"/>
      <c r="H138" s="82"/>
      <c r="I138" s="82"/>
      <c r="J138" s="82"/>
      <c r="K138" s="82"/>
      <c r="L138" s="82"/>
      <c r="M138" s="82"/>
      <c r="N138" s="82"/>
      <c r="O138" s="82"/>
      <c r="P138" s="82"/>
      <c r="Q138" s="82"/>
      <c r="R138" s="82"/>
    </row>
    <row r="139" spans="1:18" x14ac:dyDescent="0.25">
      <c r="A139" s="82"/>
      <c r="B139" s="82"/>
      <c r="C139" s="82"/>
      <c r="D139" s="82"/>
      <c r="E139" s="82"/>
      <c r="F139" s="82"/>
      <c r="G139" s="82"/>
      <c r="H139" s="82"/>
      <c r="I139" s="82"/>
      <c r="J139" s="82"/>
      <c r="K139" s="82"/>
      <c r="L139" s="82"/>
      <c r="M139" s="82"/>
      <c r="N139" s="82"/>
      <c r="O139" s="82"/>
      <c r="P139" s="82"/>
      <c r="Q139" s="82"/>
      <c r="R139" s="82"/>
    </row>
    <row r="140" spans="1:18" x14ac:dyDescent="0.25">
      <c r="A140" s="82"/>
      <c r="B140" s="82"/>
      <c r="C140" s="82"/>
      <c r="D140" s="82"/>
      <c r="E140" s="82"/>
      <c r="F140" s="82"/>
      <c r="G140" s="82"/>
      <c r="H140" s="82"/>
      <c r="I140" s="82"/>
      <c r="J140" s="82"/>
      <c r="K140" s="82"/>
      <c r="L140" s="82"/>
      <c r="M140" s="82"/>
      <c r="N140" s="82"/>
      <c r="O140" s="82"/>
      <c r="P140" s="82"/>
      <c r="Q140" s="82"/>
      <c r="R140" s="82"/>
    </row>
    <row r="141" spans="1:18" x14ac:dyDescent="0.25">
      <c r="A141" s="82"/>
      <c r="B141" s="82"/>
      <c r="C141" s="82"/>
      <c r="D141" s="82"/>
      <c r="E141" s="82"/>
      <c r="F141" s="82"/>
      <c r="G141" s="82"/>
      <c r="H141" s="82"/>
      <c r="I141" s="82"/>
      <c r="J141" s="82"/>
      <c r="K141" s="82"/>
      <c r="L141" s="82"/>
      <c r="M141" s="82"/>
      <c r="N141" s="82"/>
      <c r="O141" s="82"/>
      <c r="P141" s="82"/>
      <c r="Q141" s="82"/>
      <c r="R141" s="82"/>
    </row>
    <row r="142" spans="1:18" x14ac:dyDescent="0.25">
      <c r="A142" s="82"/>
      <c r="B142" s="82"/>
      <c r="C142" s="82"/>
      <c r="D142" s="82"/>
      <c r="E142" s="82"/>
      <c r="F142" s="82"/>
      <c r="G142" s="82"/>
      <c r="H142" s="82"/>
      <c r="I142" s="82"/>
      <c r="J142" s="82"/>
      <c r="K142" s="82"/>
      <c r="L142" s="82"/>
      <c r="M142" s="82"/>
      <c r="N142" s="82"/>
      <c r="O142" s="82"/>
      <c r="P142" s="82"/>
      <c r="Q142" s="82"/>
      <c r="R142" s="82"/>
    </row>
    <row r="143" spans="1:18" x14ac:dyDescent="0.25">
      <c r="A143" s="82"/>
      <c r="B143" s="82"/>
      <c r="C143" s="82"/>
      <c r="D143" s="82"/>
      <c r="E143" s="82"/>
      <c r="F143" s="82"/>
      <c r="G143" s="82"/>
      <c r="H143" s="82"/>
      <c r="I143" s="82"/>
      <c r="J143" s="82"/>
      <c r="K143" s="82"/>
      <c r="L143" s="82"/>
      <c r="M143" s="82"/>
      <c r="N143" s="82"/>
      <c r="O143" s="82"/>
      <c r="P143" s="82"/>
      <c r="Q143" s="82"/>
      <c r="R143" s="82"/>
    </row>
    <row r="144" spans="1:18" x14ac:dyDescent="0.25">
      <c r="A144" s="82"/>
      <c r="B144" s="82"/>
      <c r="C144" s="82"/>
      <c r="D144" s="82"/>
      <c r="E144" s="82"/>
      <c r="F144" s="82"/>
      <c r="G144" s="82"/>
      <c r="H144" s="82"/>
      <c r="I144" s="82"/>
      <c r="J144" s="82"/>
      <c r="K144" s="82"/>
      <c r="L144" s="82"/>
      <c r="M144" s="82"/>
      <c r="N144" s="82"/>
      <c r="O144" s="82"/>
      <c r="P144" s="82"/>
      <c r="Q144" s="82"/>
      <c r="R144" s="82"/>
    </row>
    <row r="145" spans="1:18" x14ac:dyDescent="0.25">
      <c r="A145" s="82"/>
      <c r="B145" s="82"/>
      <c r="C145" s="82"/>
      <c r="D145" s="82"/>
      <c r="E145" s="82"/>
      <c r="F145" s="82"/>
      <c r="G145" s="82"/>
      <c r="H145" s="82"/>
      <c r="I145" s="82"/>
      <c r="J145" s="82"/>
      <c r="K145" s="82"/>
      <c r="L145" s="82"/>
      <c r="M145" s="82"/>
      <c r="N145" s="82"/>
      <c r="O145" s="82"/>
      <c r="P145" s="82"/>
      <c r="Q145" s="82"/>
      <c r="R145" s="82"/>
    </row>
    <row r="146" spans="1:18" x14ac:dyDescent="0.25">
      <c r="A146" s="82"/>
      <c r="B146" s="82"/>
      <c r="C146" s="82"/>
      <c r="D146" s="82"/>
      <c r="E146" s="82"/>
      <c r="F146" s="82"/>
      <c r="G146" s="82"/>
      <c r="H146" s="82"/>
      <c r="I146" s="82"/>
      <c r="J146" s="82"/>
      <c r="K146" s="82"/>
      <c r="L146" s="82"/>
      <c r="M146" s="82"/>
      <c r="N146" s="82"/>
      <c r="O146" s="82"/>
      <c r="P146" s="82"/>
      <c r="Q146" s="82"/>
      <c r="R146" s="82"/>
    </row>
    <row r="147" spans="1:18" x14ac:dyDescent="0.25">
      <c r="A147" s="82"/>
      <c r="B147" s="82"/>
      <c r="C147" s="82"/>
      <c r="D147" s="82"/>
      <c r="E147" s="82"/>
      <c r="F147" s="82"/>
      <c r="G147" s="82"/>
      <c r="H147" s="82"/>
      <c r="I147" s="82"/>
      <c r="J147" s="82"/>
      <c r="K147" s="82"/>
      <c r="L147" s="82"/>
      <c r="M147" s="82"/>
      <c r="N147" s="82"/>
      <c r="O147" s="82"/>
      <c r="P147" s="82"/>
      <c r="Q147" s="82"/>
      <c r="R147" s="82"/>
    </row>
    <row r="148" spans="1:18" x14ac:dyDescent="0.25">
      <c r="A148" s="82"/>
      <c r="B148" s="82"/>
      <c r="C148" s="82"/>
      <c r="D148" s="82"/>
      <c r="E148" s="82"/>
      <c r="F148" s="82"/>
      <c r="G148" s="82"/>
      <c r="H148" s="82"/>
      <c r="I148" s="82"/>
      <c r="J148" s="82"/>
      <c r="K148" s="82"/>
      <c r="L148" s="82"/>
      <c r="M148" s="82"/>
      <c r="N148" s="82"/>
      <c r="O148" s="82"/>
      <c r="P148" s="82"/>
      <c r="Q148" s="82"/>
      <c r="R148" s="82"/>
    </row>
    <row r="149" spans="1:18" x14ac:dyDescent="0.25">
      <c r="A149" s="82"/>
      <c r="B149" s="82"/>
      <c r="C149" s="82"/>
      <c r="D149" s="82"/>
      <c r="E149" s="82"/>
      <c r="F149" s="82"/>
      <c r="G149" s="82"/>
      <c r="H149" s="82"/>
      <c r="I149" s="82"/>
      <c r="J149" s="82"/>
      <c r="K149" s="82"/>
      <c r="L149" s="82"/>
      <c r="M149" s="82"/>
      <c r="N149" s="82"/>
      <c r="O149" s="82"/>
      <c r="P149" s="82"/>
      <c r="Q149" s="82"/>
      <c r="R149" s="82"/>
    </row>
    <row r="150" spans="1:18" x14ac:dyDescent="0.25">
      <c r="A150" s="82"/>
      <c r="B150" s="82"/>
      <c r="C150" s="82"/>
      <c r="D150" s="82"/>
      <c r="E150" s="82"/>
      <c r="F150" s="82"/>
      <c r="G150" s="82"/>
      <c r="H150" s="82"/>
      <c r="I150" s="82"/>
      <c r="J150" s="82"/>
      <c r="K150" s="82"/>
      <c r="L150" s="82"/>
      <c r="M150" s="82"/>
      <c r="N150" s="82"/>
      <c r="O150" s="82"/>
      <c r="P150" s="82"/>
      <c r="Q150" s="82"/>
      <c r="R150" s="82"/>
    </row>
    <row r="151" spans="1:18" x14ac:dyDescent="0.25">
      <c r="A151" s="82"/>
      <c r="B151" s="82"/>
      <c r="C151" s="82"/>
      <c r="D151" s="82"/>
      <c r="E151" s="82"/>
      <c r="F151" s="82"/>
      <c r="G151" s="82"/>
      <c r="H151" s="82"/>
      <c r="I151" s="82"/>
      <c r="J151" s="82"/>
      <c r="K151" s="82"/>
      <c r="L151" s="82"/>
      <c r="M151" s="82"/>
      <c r="N151" s="82"/>
      <c r="O151" s="82"/>
      <c r="P151" s="82"/>
      <c r="Q151" s="82"/>
      <c r="R151" s="82"/>
    </row>
    <row r="152" spans="1:18" x14ac:dyDescent="0.25">
      <c r="A152" s="82"/>
      <c r="B152" s="82"/>
      <c r="C152" s="82"/>
      <c r="D152" s="82"/>
      <c r="E152" s="82"/>
      <c r="F152" s="82"/>
      <c r="G152" s="82"/>
      <c r="H152" s="82"/>
      <c r="I152" s="82"/>
      <c r="J152" s="82"/>
      <c r="K152" s="82"/>
      <c r="L152" s="82"/>
      <c r="M152" s="82"/>
      <c r="N152" s="82"/>
      <c r="O152" s="82"/>
      <c r="P152" s="82"/>
      <c r="Q152" s="82"/>
      <c r="R152" s="82"/>
    </row>
    <row r="153" spans="1:18" x14ac:dyDescent="0.25">
      <c r="A153" s="82"/>
      <c r="B153" s="82"/>
      <c r="C153" s="82"/>
      <c r="D153" s="82"/>
      <c r="E153" s="82"/>
      <c r="F153" s="82"/>
      <c r="G153" s="82"/>
      <c r="H153" s="82"/>
      <c r="I153" s="82"/>
      <c r="J153" s="82"/>
      <c r="K153" s="82"/>
      <c r="L153" s="82"/>
      <c r="M153" s="82"/>
      <c r="N153" s="82"/>
      <c r="O153" s="82"/>
      <c r="P153" s="82"/>
      <c r="Q153" s="82"/>
      <c r="R153" s="82"/>
    </row>
    <row r="154" spans="1:18" x14ac:dyDescent="0.25">
      <c r="A154" s="82"/>
      <c r="B154" s="82"/>
      <c r="C154" s="82"/>
      <c r="D154" s="82"/>
      <c r="E154" s="82"/>
      <c r="F154" s="82"/>
      <c r="G154" s="82"/>
      <c r="H154" s="82"/>
      <c r="I154" s="82"/>
      <c r="J154" s="82"/>
      <c r="K154" s="82"/>
      <c r="L154" s="82"/>
      <c r="M154" s="82"/>
      <c r="N154" s="82"/>
      <c r="O154" s="82"/>
      <c r="P154" s="82"/>
      <c r="Q154" s="82"/>
      <c r="R154" s="82"/>
    </row>
    <row r="155" spans="1:18" x14ac:dyDescent="0.25">
      <c r="A155" s="82"/>
      <c r="B155" s="82"/>
      <c r="C155" s="82"/>
      <c r="D155" s="82"/>
      <c r="E155" s="82"/>
      <c r="F155" s="82"/>
      <c r="G155" s="82"/>
      <c r="H155" s="82"/>
      <c r="I155" s="82"/>
      <c r="J155" s="82"/>
      <c r="K155" s="82"/>
      <c r="L155" s="82"/>
      <c r="M155" s="82"/>
      <c r="N155" s="82"/>
      <c r="O155" s="82"/>
      <c r="P155" s="82"/>
      <c r="Q155" s="82"/>
      <c r="R155" s="82"/>
    </row>
    <row r="156" spans="1:18" x14ac:dyDescent="0.25">
      <c r="A156" s="82"/>
      <c r="B156" s="82"/>
      <c r="C156" s="82"/>
      <c r="D156" s="82"/>
      <c r="E156" s="82"/>
      <c r="F156" s="82"/>
      <c r="G156" s="82"/>
      <c r="H156" s="82"/>
      <c r="I156" s="82"/>
      <c r="J156" s="82"/>
      <c r="K156" s="82"/>
      <c r="L156" s="82"/>
      <c r="M156" s="82"/>
      <c r="N156" s="82"/>
      <c r="O156" s="82"/>
      <c r="P156" s="82"/>
      <c r="Q156" s="82"/>
      <c r="R156" s="82"/>
    </row>
    <row r="157" spans="1:18" x14ac:dyDescent="0.25">
      <c r="A157" s="82"/>
      <c r="B157" s="82"/>
      <c r="C157" s="82"/>
      <c r="D157" s="82"/>
      <c r="E157" s="82"/>
      <c r="F157" s="82"/>
      <c r="G157" s="82"/>
      <c r="H157" s="82"/>
      <c r="I157" s="82"/>
      <c r="J157" s="82"/>
      <c r="K157" s="82"/>
      <c r="L157" s="82"/>
      <c r="M157" s="82"/>
      <c r="N157" s="82"/>
      <c r="O157" s="82"/>
      <c r="P157" s="82"/>
      <c r="Q157" s="82"/>
      <c r="R157" s="82"/>
    </row>
    <row r="158" spans="1:18" x14ac:dyDescent="0.25">
      <c r="A158" s="82"/>
      <c r="B158" s="82"/>
      <c r="C158" s="82"/>
      <c r="D158" s="82"/>
      <c r="E158" s="82"/>
      <c r="F158" s="82"/>
      <c r="G158" s="82"/>
      <c r="H158" s="82"/>
      <c r="I158" s="82"/>
      <c r="J158" s="82"/>
      <c r="K158" s="82"/>
      <c r="L158" s="82"/>
      <c r="M158" s="82"/>
      <c r="N158" s="82"/>
      <c r="O158" s="82"/>
      <c r="P158" s="82"/>
      <c r="Q158" s="82"/>
      <c r="R158" s="82"/>
    </row>
    <row r="159" spans="1:18" x14ac:dyDescent="0.25">
      <c r="A159" s="82"/>
      <c r="B159" s="82"/>
      <c r="C159" s="82"/>
      <c r="D159" s="82"/>
      <c r="E159" s="82"/>
      <c r="F159" s="82"/>
      <c r="G159" s="82"/>
      <c r="H159" s="82"/>
      <c r="I159" s="82"/>
      <c r="J159" s="82"/>
      <c r="K159" s="82"/>
      <c r="L159" s="82"/>
      <c r="M159" s="82"/>
      <c r="N159" s="82"/>
      <c r="O159" s="82"/>
      <c r="P159" s="82"/>
      <c r="Q159" s="82"/>
      <c r="R159" s="82"/>
    </row>
    <row r="160" spans="1:18" x14ac:dyDescent="0.25">
      <c r="A160" s="82"/>
      <c r="B160" s="82"/>
      <c r="C160" s="82"/>
      <c r="D160" s="82"/>
      <c r="E160" s="82"/>
      <c r="F160" s="82"/>
      <c r="G160" s="82"/>
      <c r="H160" s="82"/>
      <c r="I160" s="82"/>
      <c r="J160" s="82"/>
      <c r="K160" s="82"/>
      <c r="L160" s="82"/>
      <c r="M160" s="82"/>
      <c r="N160" s="82"/>
      <c r="O160" s="82"/>
      <c r="P160" s="82"/>
      <c r="Q160" s="82"/>
      <c r="R160" s="82"/>
    </row>
    <row r="161" spans="1:18" x14ac:dyDescent="0.25">
      <c r="A161" s="82"/>
      <c r="B161" s="82"/>
      <c r="C161" s="82"/>
      <c r="D161" s="82"/>
      <c r="E161" s="82"/>
      <c r="F161" s="82"/>
      <c r="G161" s="82"/>
      <c r="H161" s="82"/>
      <c r="I161" s="82"/>
      <c r="J161" s="82"/>
      <c r="K161" s="82"/>
      <c r="L161" s="82"/>
      <c r="M161" s="82"/>
      <c r="N161" s="82"/>
      <c r="O161" s="82"/>
      <c r="P161" s="82"/>
      <c r="Q161" s="82"/>
      <c r="R161" s="82"/>
    </row>
    <row r="162" spans="1:18" x14ac:dyDescent="0.25">
      <c r="A162" s="82"/>
      <c r="B162" s="82"/>
      <c r="C162" s="82"/>
      <c r="D162" s="82"/>
      <c r="E162" s="82"/>
      <c r="F162" s="82"/>
      <c r="G162" s="82"/>
      <c r="H162" s="82"/>
      <c r="I162" s="82"/>
      <c r="J162" s="82"/>
      <c r="K162" s="82"/>
      <c r="L162" s="82"/>
      <c r="M162" s="82"/>
      <c r="N162" s="82"/>
      <c r="O162" s="82"/>
      <c r="P162" s="82"/>
      <c r="Q162" s="82"/>
      <c r="R162" s="82"/>
    </row>
    <row r="163" spans="1:18" x14ac:dyDescent="0.25">
      <c r="A163" s="82"/>
      <c r="B163" s="82"/>
      <c r="C163" s="82"/>
      <c r="D163" s="82"/>
      <c r="E163" s="82"/>
      <c r="F163" s="82"/>
      <c r="G163" s="82"/>
      <c r="H163" s="82"/>
      <c r="I163" s="82"/>
      <c r="J163" s="82"/>
      <c r="K163" s="82"/>
      <c r="L163" s="82"/>
      <c r="M163" s="82"/>
      <c r="N163" s="82"/>
      <c r="O163" s="82"/>
      <c r="P163" s="82"/>
      <c r="Q163" s="82"/>
      <c r="R163" s="82"/>
    </row>
    <row r="164" spans="1:18" x14ac:dyDescent="0.25">
      <c r="A164" s="82"/>
      <c r="B164" s="82"/>
      <c r="C164" s="82"/>
      <c r="D164" s="82"/>
      <c r="E164" s="82"/>
      <c r="F164" s="82"/>
      <c r="G164" s="82"/>
      <c r="H164" s="82"/>
      <c r="I164" s="82"/>
      <c r="J164" s="82"/>
      <c r="K164" s="82"/>
      <c r="L164" s="82"/>
      <c r="M164" s="82"/>
      <c r="N164" s="82"/>
      <c r="O164" s="82"/>
      <c r="P164" s="82"/>
      <c r="Q164" s="82"/>
      <c r="R164" s="82"/>
    </row>
    <row r="165" spans="1:18" x14ac:dyDescent="0.25">
      <c r="A165" s="82"/>
      <c r="B165" s="82"/>
      <c r="C165" s="82"/>
      <c r="D165" s="82"/>
      <c r="E165" s="82"/>
      <c r="F165" s="82"/>
      <c r="G165" s="82"/>
      <c r="H165" s="82"/>
      <c r="I165" s="82"/>
      <c r="J165" s="82"/>
      <c r="K165" s="82"/>
      <c r="L165" s="82"/>
      <c r="M165" s="82"/>
      <c r="N165" s="82"/>
      <c r="O165" s="82"/>
      <c r="P165" s="82"/>
      <c r="Q165" s="82"/>
      <c r="R165" s="82"/>
    </row>
    <row r="166" spans="1:18" x14ac:dyDescent="0.25">
      <c r="A166" s="82"/>
      <c r="B166" s="82"/>
      <c r="C166" s="82"/>
      <c r="D166" s="82"/>
      <c r="E166" s="82"/>
      <c r="F166" s="82"/>
      <c r="G166" s="82"/>
      <c r="H166" s="82"/>
      <c r="I166" s="82"/>
      <c r="J166" s="82"/>
      <c r="K166" s="82"/>
      <c r="L166" s="82"/>
      <c r="M166" s="82"/>
      <c r="N166" s="82"/>
      <c r="O166" s="82"/>
      <c r="P166" s="82"/>
      <c r="Q166" s="82"/>
      <c r="R166" s="82"/>
    </row>
    <row r="167" spans="1:18" x14ac:dyDescent="0.25">
      <c r="A167" s="82"/>
      <c r="B167" s="82"/>
      <c r="C167" s="82"/>
      <c r="D167" s="82"/>
      <c r="E167" s="82"/>
      <c r="F167" s="82"/>
      <c r="G167" s="82"/>
      <c r="H167" s="82"/>
      <c r="I167" s="82"/>
      <c r="J167" s="82"/>
      <c r="K167" s="82"/>
      <c r="L167" s="82"/>
      <c r="M167" s="82"/>
      <c r="N167" s="82"/>
      <c r="O167" s="82"/>
      <c r="P167" s="82"/>
      <c r="Q167" s="82"/>
      <c r="R167" s="82"/>
    </row>
    <row r="168" spans="1:18" x14ac:dyDescent="0.25">
      <c r="A168" s="82"/>
      <c r="B168" s="82"/>
      <c r="C168" s="82"/>
      <c r="D168" s="82"/>
      <c r="E168" s="82"/>
      <c r="F168" s="82"/>
      <c r="G168" s="82"/>
      <c r="H168" s="82"/>
      <c r="I168" s="82"/>
      <c r="J168" s="82"/>
      <c r="K168" s="82"/>
      <c r="L168" s="82"/>
      <c r="M168" s="82"/>
      <c r="N168" s="82"/>
      <c r="O168" s="82"/>
      <c r="P168" s="82"/>
      <c r="Q168" s="82"/>
      <c r="R168" s="82"/>
    </row>
    <row r="169" spans="1:18" x14ac:dyDescent="0.25">
      <c r="A169" s="82"/>
      <c r="B169" s="82"/>
      <c r="C169" s="82"/>
      <c r="D169" s="82"/>
      <c r="E169" s="82"/>
      <c r="F169" s="82"/>
      <c r="G169" s="82"/>
      <c r="H169" s="82"/>
      <c r="I169" s="82"/>
      <c r="J169" s="82"/>
      <c r="K169" s="82"/>
      <c r="L169" s="82"/>
      <c r="M169" s="82"/>
      <c r="N169" s="82"/>
      <c r="O169" s="82"/>
      <c r="P169" s="82"/>
      <c r="Q169" s="82"/>
      <c r="R169" s="82"/>
    </row>
    <row r="170" spans="1:18" x14ac:dyDescent="0.25">
      <c r="A170" s="82"/>
      <c r="B170" s="82"/>
      <c r="C170" s="82"/>
      <c r="D170" s="82"/>
      <c r="E170" s="82"/>
      <c r="F170" s="82"/>
      <c r="G170" s="82"/>
      <c r="H170" s="82"/>
      <c r="I170" s="82"/>
      <c r="J170" s="82"/>
      <c r="K170" s="82"/>
      <c r="L170" s="82"/>
      <c r="M170" s="82"/>
      <c r="N170" s="82"/>
      <c r="O170" s="82"/>
      <c r="P170" s="82"/>
      <c r="Q170" s="82"/>
      <c r="R170" s="82"/>
    </row>
  </sheetData>
  <mergeCells count="121">
    <mergeCell ref="A102:B102"/>
    <mergeCell ref="M12:R12"/>
    <mergeCell ref="A14:R14"/>
    <mergeCell ref="A15:B16"/>
    <mergeCell ref="C15:C16"/>
    <mergeCell ref="D15:G15"/>
    <mergeCell ref="H15:K15"/>
    <mergeCell ref="L15:L16"/>
    <mergeCell ref="M15:R15"/>
    <mergeCell ref="A17:B18"/>
    <mergeCell ref="C17:C18"/>
    <mergeCell ref="A31:B32"/>
    <mergeCell ref="C31:C32"/>
    <mergeCell ref="B12:C12"/>
    <mergeCell ref="A21:B22"/>
    <mergeCell ref="C21:C22"/>
    <mergeCell ref="A23:B24"/>
    <mergeCell ref="C23:C24"/>
    <mergeCell ref="A27:B28"/>
    <mergeCell ref="C27:C28"/>
    <mergeCell ref="C33:C34"/>
    <mergeCell ref="A39:B40"/>
    <mergeCell ref="C39:C40"/>
    <mergeCell ref="A19:B20"/>
    <mergeCell ref="B2:R2"/>
    <mergeCell ref="B3:R3"/>
    <mergeCell ref="B5:R5"/>
    <mergeCell ref="B6:F6"/>
    <mergeCell ref="B7:I7"/>
    <mergeCell ref="A9:R9"/>
    <mergeCell ref="A10:A11"/>
    <mergeCell ref="B10:C11"/>
    <mergeCell ref="D10:D11"/>
    <mergeCell ref="E10:E11"/>
    <mergeCell ref="F10:F11"/>
    <mergeCell ref="G10:G11"/>
    <mergeCell ref="H10:K10"/>
    <mergeCell ref="L10:L11"/>
    <mergeCell ref="M10:R11"/>
    <mergeCell ref="C19:C20"/>
    <mergeCell ref="A25:B26"/>
    <mergeCell ref="C25:C26"/>
    <mergeCell ref="A35:B36"/>
    <mergeCell ref="C35:C36"/>
    <mergeCell ref="A29:B30"/>
    <mergeCell ref="C29:C30"/>
    <mergeCell ref="A33:B34"/>
    <mergeCell ref="C37:C38"/>
    <mergeCell ref="A37:B38"/>
    <mergeCell ref="M44:R45"/>
    <mergeCell ref="A48:R48"/>
    <mergeCell ref="A49:B50"/>
    <mergeCell ref="C49:C50"/>
    <mergeCell ref="D49:G49"/>
    <mergeCell ref="H49:K49"/>
    <mergeCell ref="L49:L50"/>
    <mergeCell ref="M49:R49"/>
    <mergeCell ref="A43:R43"/>
    <mergeCell ref="A44:A45"/>
    <mergeCell ref="B44:C45"/>
    <mergeCell ref="D44:D45"/>
    <mergeCell ref="E44:E45"/>
    <mergeCell ref="F44:F45"/>
    <mergeCell ref="G44:G45"/>
    <mergeCell ref="H44:K44"/>
    <mergeCell ref="L44:L45"/>
    <mergeCell ref="B46:C46"/>
    <mergeCell ref="M46:R46"/>
    <mergeCell ref="A58:B59"/>
    <mergeCell ref="C58:C59"/>
    <mergeCell ref="A60:B61"/>
    <mergeCell ref="C60:C61"/>
    <mergeCell ref="A51:B52"/>
    <mergeCell ref="C51:C52"/>
    <mergeCell ref="A53:B54"/>
    <mergeCell ref="C53:C54"/>
    <mergeCell ref="A55:B57"/>
    <mergeCell ref="C55:C57"/>
    <mergeCell ref="A70:B71"/>
    <mergeCell ref="C70:C71"/>
    <mergeCell ref="A68:B69"/>
    <mergeCell ref="C68:C69"/>
    <mergeCell ref="A72:B73"/>
    <mergeCell ref="C72:C73"/>
    <mergeCell ref="A62:B63"/>
    <mergeCell ref="C62:C63"/>
    <mergeCell ref="A66:B67"/>
    <mergeCell ref="C66:C67"/>
    <mergeCell ref="A64:B65"/>
    <mergeCell ref="C64:C65"/>
    <mergeCell ref="A76:R76"/>
    <mergeCell ref="A77:A78"/>
    <mergeCell ref="B77:C78"/>
    <mergeCell ref="D77:D78"/>
    <mergeCell ref="E77:E78"/>
    <mergeCell ref="F77:F78"/>
    <mergeCell ref="G77:G78"/>
    <mergeCell ref="H77:K77"/>
    <mergeCell ref="L77:L78"/>
    <mergeCell ref="M77:R78"/>
    <mergeCell ref="B79:C79"/>
    <mergeCell ref="M79:R79"/>
    <mergeCell ref="A82:B83"/>
    <mergeCell ref="C82:C83"/>
    <mergeCell ref="D82:G82"/>
    <mergeCell ref="H82:K82"/>
    <mergeCell ref="L82:L83"/>
    <mergeCell ref="M82:R82"/>
    <mergeCell ref="A93:B94"/>
    <mergeCell ref="C93:C94"/>
    <mergeCell ref="A95:B96"/>
    <mergeCell ref="C95:C96"/>
    <mergeCell ref="A99:R99"/>
    <mergeCell ref="A84:B85"/>
    <mergeCell ref="C84:C85"/>
    <mergeCell ref="A86:B86"/>
    <mergeCell ref="A87:B89"/>
    <mergeCell ref="C87:C89"/>
    <mergeCell ref="A90:B92"/>
    <mergeCell ref="C90:C92"/>
    <mergeCell ref="A98:B98"/>
  </mergeCells>
  <pageMargins left="0.27559055118110237" right="0.27559055118110237" top="0.35433070866141736" bottom="0.35433070866141736" header="0.31496062992125984" footer="0.31496062992125984"/>
  <pageSetup scale="53"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7"/>
  <sheetViews>
    <sheetView view="pageBreakPreview" zoomScale="70" zoomScaleSheetLayoutView="70" workbookViewId="0">
      <selection activeCell="B24" sqref="B24:B29"/>
    </sheetView>
  </sheetViews>
  <sheetFormatPr baseColWidth="10" defaultColWidth="11.42578125" defaultRowHeight="15" x14ac:dyDescent="0.25"/>
  <cols>
    <col min="1" max="1" width="13.42578125" customWidth="1"/>
    <col min="2" max="2" width="42.7109375" customWidth="1"/>
    <col min="3" max="3" width="50.7109375" customWidth="1"/>
    <col min="4" max="4" width="47.42578125" customWidth="1"/>
    <col min="5" max="5" width="22.5703125" customWidth="1"/>
    <col min="6" max="6" width="23" customWidth="1"/>
    <col min="7" max="7" width="19.5703125" customWidth="1"/>
    <col min="8" max="8" width="31.140625" customWidth="1"/>
  </cols>
  <sheetData>
    <row r="1" spans="1:8" ht="62.25" customHeight="1" thickBot="1" x14ac:dyDescent="0.3">
      <c r="A1" s="1936" t="s">
        <v>17</v>
      </c>
      <c r="B1" s="1937"/>
      <c r="C1" s="1937"/>
      <c r="D1" s="1937"/>
      <c r="E1" s="1937"/>
      <c r="F1" s="1938"/>
    </row>
    <row r="2" spans="1:8" ht="18" x14ac:dyDescent="0.25">
      <c r="A2" s="1939" t="s">
        <v>18</v>
      </c>
      <c r="B2" s="1941" t="s">
        <v>19</v>
      </c>
      <c r="C2" s="1941" t="s">
        <v>20</v>
      </c>
      <c r="D2" s="1941" t="s">
        <v>21</v>
      </c>
      <c r="E2" s="1943" t="s">
        <v>22</v>
      </c>
      <c r="F2" s="1944"/>
      <c r="G2" s="4"/>
    </row>
    <row r="3" spans="1:8" ht="18" x14ac:dyDescent="0.25">
      <c r="A3" s="1940"/>
      <c r="B3" s="1942"/>
      <c r="C3" s="1942"/>
      <c r="D3" s="1942"/>
      <c r="E3" s="5" t="s">
        <v>23</v>
      </c>
      <c r="F3" s="5" t="s">
        <v>24</v>
      </c>
      <c r="G3" s="4"/>
    </row>
    <row r="4" spans="1:8" ht="22.5" customHeight="1" x14ac:dyDescent="0.25">
      <c r="A4" s="6" t="s">
        <v>25</v>
      </c>
      <c r="B4" s="7" t="s">
        <v>26</v>
      </c>
      <c r="C4" s="8"/>
      <c r="D4" s="8"/>
      <c r="E4" s="9">
        <v>303641467</v>
      </c>
      <c r="F4" s="10">
        <v>366269506</v>
      </c>
      <c r="G4" s="11"/>
    </row>
    <row r="5" spans="1:8" ht="57.75" customHeight="1" x14ac:dyDescent="0.25">
      <c r="A5" s="1954">
        <v>1</v>
      </c>
      <c r="B5" s="1957" t="s">
        <v>27</v>
      </c>
      <c r="C5" s="1948" t="s">
        <v>28</v>
      </c>
      <c r="D5" s="12" t="s">
        <v>29</v>
      </c>
      <c r="E5" s="1958"/>
      <c r="F5" s="1961">
        <v>8664062</v>
      </c>
      <c r="H5" s="13"/>
    </row>
    <row r="6" spans="1:8" ht="47.25" customHeight="1" x14ac:dyDescent="0.25">
      <c r="A6" s="1955"/>
      <c r="B6" s="1957"/>
      <c r="C6" s="1948"/>
      <c r="D6" s="12" t="s">
        <v>30</v>
      </c>
      <c r="E6" s="1959"/>
      <c r="F6" s="1962"/>
      <c r="H6" s="13"/>
    </row>
    <row r="7" spans="1:8" ht="42" customHeight="1" x14ac:dyDescent="0.25">
      <c r="A7" s="1955"/>
      <c r="B7" s="1957"/>
      <c r="C7" s="1948"/>
      <c r="D7" s="12" t="s">
        <v>31</v>
      </c>
      <c r="E7" s="1959"/>
      <c r="F7" s="1962"/>
      <c r="H7" s="13"/>
    </row>
    <row r="8" spans="1:8" ht="83.25" customHeight="1" x14ac:dyDescent="0.25">
      <c r="A8" s="1955"/>
      <c r="B8" s="1957"/>
      <c r="C8" s="1948"/>
      <c r="D8" s="12" t="s">
        <v>32</v>
      </c>
      <c r="E8" s="1959"/>
      <c r="F8" s="1962"/>
      <c r="H8" s="13"/>
    </row>
    <row r="9" spans="1:8" ht="90" x14ac:dyDescent="0.25">
      <c r="A9" s="1955"/>
      <c r="B9" s="1957"/>
      <c r="C9" s="1948"/>
      <c r="D9" s="12" t="s">
        <v>33</v>
      </c>
      <c r="E9" s="1960"/>
      <c r="F9" s="1963"/>
      <c r="H9" s="13"/>
    </row>
    <row r="10" spans="1:8" ht="3.75" customHeight="1" x14ac:dyDescent="0.25">
      <c r="A10" s="1955"/>
      <c r="B10" s="1957"/>
      <c r="C10" s="14"/>
      <c r="D10" s="15"/>
      <c r="E10" s="15"/>
      <c r="F10" s="16"/>
      <c r="H10" s="13"/>
    </row>
    <row r="11" spans="1:8" ht="60.75" customHeight="1" x14ac:dyDescent="0.25">
      <c r="A11" s="1955"/>
      <c r="B11" s="1957"/>
      <c r="C11" s="1964" t="s">
        <v>34</v>
      </c>
      <c r="D11" s="17" t="s">
        <v>35</v>
      </c>
      <c r="E11" s="1949"/>
      <c r="F11" s="1945">
        <v>5100611</v>
      </c>
      <c r="H11" s="13"/>
    </row>
    <row r="12" spans="1:8" ht="108" x14ac:dyDescent="0.25">
      <c r="A12" s="1955"/>
      <c r="B12" s="1957"/>
      <c r="C12" s="1964"/>
      <c r="D12" s="17" t="s">
        <v>36</v>
      </c>
      <c r="E12" s="1950"/>
      <c r="F12" s="1946"/>
      <c r="H12" s="13"/>
    </row>
    <row r="13" spans="1:8" ht="6" customHeight="1" x14ac:dyDescent="0.25">
      <c r="A13" s="1955"/>
      <c r="B13" s="1957"/>
      <c r="C13" s="14"/>
      <c r="D13" s="18"/>
      <c r="E13" s="18"/>
      <c r="F13" s="19"/>
      <c r="H13" s="13"/>
    </row>
    <row r="14" spans="1:8" ht="84" customHeight="1" x14ac:dyDescent="0.25">
      <c r="A14" s="1955"/>
      <c r="B14" s="1957"/>
      <c r="C14" s="1953" t="s">
        <v>37</v>
      </c>
      <c r="D14" s="17" t="s">
        <v>38</v>
      </c>
      <c r="E14" s="1949"/>
      <c r="F14" s="1945">
        <v>4680000</v>
      </c>
      <c r="H14" s="13"/>
    </row>
    <row r="15" spans="1:8" ht="51" customHeight="1" x14ac:dyDescent="0.25">
      <c r="A15" s="1955"/>
      <c r="B15" s="1957"/>
      <c r="C15" s="1953"/>
      <c r="D15" s="17" t="s">
        <v>39</v>
      </c>
      <c r="E15" s="1950"/>
      <c r="F15" s="1946"/>
      <c r="H15" s="13"/>
    </row>
    <row r="16" spans="1:8" ht="67.5" customHeight="1" x14ac:dyDescent="0.25">
      <c r="A16" s="1955"/>
      <c r="B16" s="1957"/>
      <c r="C16" s="1953"/>
      <c r="D16" s="17" t="s">
        <v>40</v>
      </c>
      <c r="E16" s="1950"/>
      <c r="F16" s="1946"/>
      <c r="H16" s="13"/>
    </row>
    <row r="17" spans="1:8" ht="54" x14ac:dyDescent="0.25">
      <c r="A17" s="1955"/>
      <c r="B17" s="1957"/>
      <c r="C17" s="1953"/>
      <c r="D17" s="17" t="s">
        <v>41</v>
      </c>
      <c r="E17" s="1950"/>
      <c r="F17" s="1946"/>
      <c r="H17" s="13"/>
    </row>
    <row r="18" spans="1:8" ht="41.25" customHeight="1" x14ac:dyDescent="0.25">
      <c r="A18" s="1955"/>
      <c r="B18" s="1957"/>
      <c r="C18" s="1953"/>
      <c r="D18" s="17" t="s">
        <v>42</v>
      </c>
      <c r="E18" s="1951"/>
      <c r="F18" s="1947"/>
      <c r="H18" s="13"/>
    </row>
    <row r="19" spans="1:8" ht="4.5" customHeight="1" x14ac:dyDescent="0.25">
      <c r="A19" s="1955"/>
      <c r="B19" s="1957"/>
      <c r="C19" s="14"/>
      <c r="D19" s="18"/>
      <c r="E19" s="18"/>
      <c r="F19" s="19"/>
      <c r="H19" s="13"/>
    </row>
    <row r="20" spans="1:8" ht="72.75" customHeight="1" x14ac:dyDescent="0.25">
      <c r="A20" s="1955"/>
      <c r="B20" s="1957"/>
      <c r="C20" s="1948" t="s">
        <v>43</v>
      </c>
      <c r="D20" s="17" t="s">
        <v>44</v>
      </c>
      <c r="E20" s="1949"/>
      <c r="F20" s="1945">
        <v>4431384</v>
      </c>
      <c r="H20" s="13"/>
    </row>
    <row r="21" spans="1:8" ht="66" customHeight="1" x14ac:dyDescent="0.25">
      <c r="A21" s="1955"/>
      <c r="B21" s="1957"/>
      <c r="C21" s="1948"/>
      <c r="D21" s="17" t="s">
        <v>45</v>
      </c>
      <c r="E21" s="1950"/>
      <c r="F21" s="1946"/>
      <c r="H21" s="13"/>
    </row>
    <row r="22" spans="1:8" ht="45.75" customHeight="1" x14ac:dyDescent="0.25">
      <c r="A22" s="1955"/>
      <c r="B22" s="1957"/>
      <c r="C22" s="1948"/>
      <c r="D22" s="17" t="s">
        <v>46</v>
      </c>
      <c r="E22" s="1950"/>
      <c r="F22" s="1946"/>
      <c r="H22" s="13"/>
    </row>
    <row r="23" spans="1:8" ht="66.75" customHeight="1" x14ac:dyDescent="0.25">
      <c r="A23" s="1956"/>
      <c r="B23" s="1957"/>
      <c r="C23" s="1948"/>
      <c r="D23" s="17" t="s">
        <v>47</v>
      </c>
      <c r="E23" s="1951"/>
      <c r="F23" s="1947"/>
      <c r="H23" s="13"/>
    </row>
    <row r="24" spans="1:8" ht="96" customHeight="1" x14ac:dyDescent="0.25">
      <c r="A24" s="20"/>
      <c r="B24" s="1952" t="s">
        <v>48</v>
      </c>
      <c r="C24" s="12" t="s">
        <v>49</v>
      </c>
      <c r="D24" s="12" t="s">
        <v>50</v>
      </c>
      <c r="E24" s="1949"/>
      <c r="F24" s="1945">
        <v>45500000</v>
      </c>
      <c r="H24" s="13"/>
    </row>
    <row r="25" spans="1:8" ht="83.25" customHeight="1" x14ac:dyDescent="0.25">
      <c r="A25" s="20"/>
      <c r="B25" s="1952"/>
      <c r="C25" s="1953" t="s">
        <v>51</v>
      </c>
      <c r="D25" s="21" t="s">
        <v>52</v>
      </c>
      <c r="E25" s="1950"/>
      <c r="F25" s="1946"/>
      <c r="H25" s="13"/>
    </row>
    <row r="26" spans="1:8" ht="97.5" customHeight="1" x14ac:dyDescent="0.25">
      <c r="A26" s="20"/>
      <c r="B26" s="1952"/>
      <c r="C26" s="1953"/>
      <c r="D26" s="22" t="s">
        <v>53</v>
      </c>
      <c r="E26" s="1950"/>
      <c r="F26" s="1946"/>
      <c r="H26" s="13"/>
    </row>
    <row r="27" spans="1:8" ht="57.75" customHeight="1" x14ac:dyDescent="0.25">
      <c r="A27" s="20"/>
      <c r="B27" s="1952"/>
      <c r="C27" s="1953"/>
      <c r="D27" s="21" t="s">
        <v>54</v>
      </c>
      <c r="E27" s="1950"/>
      <c r="F27" s="1946"/>
      <c r="H27" s="13"/>
    </row>
    <row r="28" spans="1:8" ht="68.25" customHeight="1" x14ac:dyDescent="0.25">
      <c r="A28" s="20"/>
      <c r="B28" s="1952"/>
      <c r="C28" s="1953"/>
      <c r="D28" s="21" t="s">
        <v>55</v>
      </c>
      <c r="E28" s="1950"/>
      <c r="F28" s="1946"/>
      <c r="H28" s="13"/>
    </row>
    <row r="29" spans="1:8" ht="65.25" customHeight="1" x14ac:dyDescent="0.25">
      <c r="A29" s="20"/>
      <c r="B29" s="1952"/>
      <c r="C29" s="12" t="s">
        <v>34</v>
      </c>
      <c r="D29" s="12" t="s">
        <v>56</v>
      </c>
      <c r="E29" s="1951"/>
      <c r="F29" s="1947"/>
      <c r="H29" s="23"/>
    </row>
    <row r="30" spans="1:8" ht="75.75" customHeight="1" x14ac:dyDescent="0.25">
      <c r="A30" s="20"/>
      <c r="B30" s="1965" t="s">
        <v>57</v>
      </c>
      <c r="C30" s="1948" t="s">
        <v>58</v>
      </c>
      <c r="D30" s="12" t="s">
        <v>59</v>
      </c>
      <c r="E30" s="1949"/>
      <c r="F30" s="1945">
        <v>12529300</v>
      </c>
      <c r="H30" s="23"/>
    </row>
    <row r="31" spans="1:8" ht="50.25" customHeight="1" x14ac:dyDescent="0.25">
      <c r="A31" s="20"/>
      <c r="B31" s="1965"/>
      <c r="C31" s="1948"/>
      <c r="D31" s="12" t="s">
        <v>60</v>
      </c>
      <c r="E31" s="1950"/>
      <c r="F31" s="1946"/>
      <c r="H31" s="23"/>
    </row>
    <row r="32" spans="1:8" ht="77.25" customHeight="1" x14ac:dyDescent="0.25">
      <c r="A32" s="20"/>
      <c r="B32" s="1965"/>
      <c r="C32" s="1948"/>
      <c r="D32" s="12" t="s">
        <v>61</v>
      </c>
      <c r="E32" s="1950"/>
      <c r="F32" s="1946"/>
      <c r="H32" s="23"/>
    </row>
    <row r="33" spans="1:8" ht="65.25" customHeight="1" x14ac:dyDescent="0.25">
      <c r="A33" s="20"/>
      <c r="B33" s="1965"/>
      <c r="C33" s="1948"/>
      <c r="D33" s="12" t="s">
        <v>62</v>
      </c>
      <c r="E33" s="1950"/>
      <c r="F33" s="1946"/>
      <c r="H33" s="23"/>
    </row>
    <row r="34" spans="1:8" ht="50.25" customHeight="1" x14ac:dyDescent="0.25">
      <c r="A34" s="20"/>
      <c r="B34" s="1965"/>
      <c r="C34" s="1948"/>
      <c r="D34" s="12" t="s">
        <v>63</v>
      </c>
      <c r="E34" s="1950"/>
      <c r="F34" s="1946"/>
      <c r="H34" s="23"/>
    </row>
    <row r="35" spans="1:8" ht="64.5" customHeight="1" x14ac:dyDescent="0.25">
      <c r="A35" s="20"/>
      <c r="B35" s="1965"/>
      <c r="C35" s="1948"/>
      <c r="D35" s="17" t="s">
        <v>64</v>
      </c>
      <c r="E35" s="1950"/>
      <c r="F35" s="1946"/>
      <c r="H35" s="23"/>
    </row>
    <row r="36" spans="1:8" ht="74.25" customHeight="1" x14ac:dyDescent="0.25">
      <c r="A36" s="20"/>
      <c r="B36" s="1965"/>
      <c r="C36" s="1948" t="s">
        <v>65</v>
      </c>
      <c r="D36" s="12" t="s">
        <v>66</v>
      </c>
      <c r="E36" s="1950"/>
      <c r="F36" s="1946"/>
      <c r="H36" s="23"/>
    </row>
    <row r="37" spans="1:8" ht="78.75" customHeight="1" x14ac:dyDescent="0.25">
      <c r="A37" s="20"/>
      <c r="B37" s="1965"/>
      <c r="C37" s="1948"/>
      <c r="D37" s="12" t="s">
        <v>67</v>
      </c>
      <c r="E37" s="1950"/>
      <c r="F37" s="1946"/>
      <c r="H37" s="23"/>
    </row>
    <row r="38" spans="1:8" ht="48.75" customHeight="1" x14ac:dyDescent="0.25">
      <c r="A38" s="20"/>
      <c r="B38" s="1965"/>
      <c r="C38" s="12" t="s">
        <v>68</v>
      </c>
      <c r="D38" s="12" t="s">
        <v>69</v>
      </c>
      <c r="E38" s="1951"/>
      <c r="F38" s="1947"/>
      <c r="H38" s="23"/>
    </row>
    <row r="39" spans="1:8" ht="74.25" customHeight="1" x14ac:dyDescent="0.25">
      <c r="A39" s="20"/>
      <c r="B39" s="1952" t="s">
        <v>70</v>
      </c>
      <c r="C39" s="1966" t="s">
        <v>71</v>
      </c>
      <c r="D39" s="12" t="s">
        <v>72</v>
      </c>
      <c r="E39" s="1949"/>
      <c r="F39" s="1945">
        <v>7650000</v>
      </c>
      <c r="H39" s="23"/>
    </row>
    <row r="40" spans="1:8" ht="48.75" customHeight="1" x14ac:dyDescent="0.25">
      <c r="A40" s="20"/>
      <c r="B40" s="1952"/>
      <c r="C40" s="1966"/>
      <c r="D40" s="12" t="s">
        <v>73</v>
      </c>
      <c r="E40" s="1951"/>
      <c r="F40" s="1947"/>
      <c r="H40" s="23"/>
    </row>
    <row r="41" spans="1:8" ht="99" customHeight="1" x14ac:dyDescent="0.25">
      <c r="A41" s="20"/>
      <c r="B41" s="1971" t="s">
        <v>74</v>
      </c>
      <c r="C41" s="1966" t="s">
        <v>75</v>
      </c>
      <c r="D41" s="12" t="s">
        <v>76</v>
      </c>
      <c r="E41" s="1949"/>
      <c r="F41" s="1945">
        <v>3850000</v>
      </c>
      <c r="H41" s="23"/>
    </row>
    <row r="42" spans="1:8" ht="127.5" customHeight="1" x14ac:dyDescent="0.25">
      <c r="A42" s="20"/>
      <c r="B42" s="1972"/>
      <c r="C42" s="1966"/>
      <c r="D42" s="24" t="s">
        <v>77</v>
      </c>
      <c r="E42" s="1951"/>
      <c r="F42" s="1947"/>
      <c r="H42" s="23"/>
    </row>
    <row r="43" spans="1:8" ht="18.75" customHeight="1" x14ac:dyDescent="0.25">
      <c r="A43" s="25"/>
      <c r="B43" s="26"/>
      <c r="C43" s="26"/>
      <c r="D43" s="26"/>
      <c r="E43" s="27">
        <v>86678754</v>
      </c>
      <c r="F43" s="28">
        <f>SUM(F5:F42)</f>
        <v>92405357</v>
      </c>
      <c r="H43" s="23"/>
    </row>
    <row r="44" spans="1:8" ht="75" customHeight="1" x14ac:dyDescent="0.25">
      <c r="A44" s="1973" t="s">
        <v>78</v>
      </c>
      <c r="B44" s="1971" t="s">
        <v>79</v>
      </c>
      <c r="C44" s="1948" t="s">
        <v>80</v>
      </c>
      <c r="D44" s="12" t="s">
        <v>81</v>
      </c>
      <c r="E44" s="1975"/>
      <c r="F44" s="1976"/>
      <c r="H44" s="23"/>
    </row>
    <row r="45" spans="1:8" ht="51" customHeight="1" x14ac:dyDescent="0.25">
      <c r="A45" s="1973"/>
      <c r="B45" s="1974"/>
      <c r="C45" s="1948"/>
      <c r="D45" s="12" t="s">
        <v>82</v>
      </c>
      <c r="E45" s="1975"/>
      <c r="F45" s="1976"/>
      <c r="H45" s="23"/>
    </row>
    <row r="46" spans="1:8" ht="53.25" customHeight="1" x14ac:dyDescent="0.25">
      <c r="A46" s="1973"/>
      <c r="B46" s="1974"/>
      <c r="C46" s="1948"/>
      <c r="D46" s="12" t="s">
        <v>83</v>
      </c>
      <c r="E46" s="1975"/>
      <c r="F46" s="1976"/>
      <c r="H46" s="23"/>
    </row>
    <row r="47" spans="1:8" ht="36" customHeight="1" x14ac:dyDescent="0.25">
      <c r="A47" s="1973"/>
      <c r="B47" s="1974"/>
      <c r="C47" s="1948"/>
      <c r="D47" s="29" t="s">
        <v>84</v>
      </c>
      <c r="E47" s="1975"/>
      <c r="F47" s="1976"/>
      <c r="H47" s="23"/>
    </row>
    <row r="48" spans="1:8" ht="155.25" customHeight="1" x14ac:dyDescent="0.25">
      <c r="A48" s="1973"/>
      <c r="B48" s="1974"/>
      <c r="C48" s="12" t="s">
        <v>85</v>
      </c>
      <c r="D48" s="12" t="s">
        <v>86</v>
      </c>
      <c r="E48" s="1975"/>
      <c r="F48" s="1976"/>
      <c r="H48" s="23"/>
    </row>
    <row r="49" spans="1:8" ht="56.25" customHeight="1" x14ac:dyDescent="0.25">
      <c r="A49" s="1973"/>
      <c r="B49" s="1972"/>
      <c r="C49" s="29" t="s">
        <v>87</v>
      </c>
      <c r="D49" s="29" t="s">
        <v>88</v>
      </c>
      <c r="E49" s="1975"/>
      <c r="F49" s="1976"/>
      <c r="H49" s="23"/>
    </row>
    <row r="50" spans="1:8" ht="18" x14ac:dyDescent="0.25">
      <c r="A50" s="30"/>
      <c r="B50" s="15"/>
      <c r="C50" s="15"/>
      <c r="D50" s="31"/>
      <c r="E50" s="32">
        <v>74855963</v>
      </c>
      <c r="F50" s="33">
        <v>81471947</v>
      </c>
      <c r="H50" s="23"/>
    </row>
    <row r="51" spans="1:8" ht="44.25" customHeight="1" x14ac:dyDescent="0.25">
      <c r="A51" s="1983" t="s">
        <v>89</v>
      </c>
      <c r="B51" s="1989" t="s">
        <v>90</v>
      </c>
      <c r="C51" s="1987" t="s">
        <v>91</v>
      </c>
      <c r="D51" s="12" t="s">
        <v>92</v>
      </c>
      <c r="E51" s="1970"/>
      <c r="F51" s="1967"/>
      <c r="H51" s="23"/>
    </row>
    <row r="52" spans="1:8" ht="54" x14ac:dyDescent="0.25">
      <c r="A52" s="1983"/>
      <c r="B52" s="1989"/>
      <c r="C52" s="1988"/>
      <c r="D52" s="34" t="s">
        <v>93</v>
      </c>
      <c r="E52" s="1970"/>
      <c r="F52" s="1967"/>
      <c r="H52" s="23"/>
    </row>
    <row r="53" spans="1:8" ht="66" customHeight="1" x14ac:dyDescent="0.25">
      <c r="A53" s="1983"/>
      <c r="B53" s="1989"/>
      <c r="C53" s="1988"/>
      <c r="D53" s="35" t="s">
        <v>94</v>
      </c>
      <c r="E53" s="1970"/>
      <c r="F53" s="1967"/>
      <c r="H53" s="23"/>
    </row>
    <row r="54" spans="1:8" ht="86.25" customHeight="1" x14ac:dyDescent="0.25">
      <c r="A54" s="1983"/>
      <c r="B54" s="1989"/>
      <c r="C54" s="1988"/>
      <c r="D54" s="35" t="s">
        <v>95</v>
      </c>
      <c r="E54" s="1970"/>
      <c r="F54" s="1967"/>
      <c r="H54" s="23"/>
    </row>
    <row r="55" spans="1:8" ht="75.75" customHeight="1" x14ac:dyDescent="0.25">
      <c r="A55" s="1983"/>
      <c r="B55" s="1989"/>
      <c r="C55" s="1988"/>
      <c r="D55" s="35" t="s">
        <v>96</v>
      </c>
      <c r="E55" s="1970"/>
      <c r="F55" s="1967"/>
      <c r="H55" s="23"/>
    </row>
    <row r="56" spans="1:8" ht="43.5" customHeight="1" x14ac:dyDescent="0.25">
      <c r="A56" s="1983"/>
      <c r="B56" s="1989"/>
      <c r="C56" s="1990"/>
      <c r="D56" s="35" t="s">
        <v>97</v>
      </c>
      <c r="E56" s="1970"/>
      <c r="F56" s="1967"/>
      <c r="H56" s="23"/>
    </row>
    <row r="57" spans="1:8" ht="18" x14ac:dyDescent="0.25">
      <c r="A57" s="30"/>
      <c r="B57" s="36"/>
      <c r="C57" s="37"/>
      <c r="D57" s="38"/>
      <c r="E57" s="39">
        <v>101879926</v>
      </c>
      <c r="F57" s="40">
        <v>135630862</v>
      </c>
      <c r="H57" s="23"/>
    </row>
    <row r="58" spans="1:8" ht="61.5" customHeight="1" x14ac:dyDescent="0.25">
      <c r="A58" s="1968" t="s">
        <v>98</v>
      </c>
      <c r="B58" s="1969" t="s">
        <v>99</v>
      </c>
      <c r="C58" s="12" t="s">
        <v>100</v>
      </c>
      <c r="D58" s="12" t="s">
        <v>101</v>
      </c>
      <c r="E58" s="1970"/>
      <c r="F58" s="1967"/>
      <c r="H58" s="23"/>
    </row>
    <row r="59" spans="1:8" ht="62.25" customHeight="1" x14ac:dyDescent="0.25">
      <c r="A59" s="1968"/>
      <c r="B59" s="1969"/>
      <c r="C59" s="12" t="s">
        <v>102</v>
      </c>
      <c r="D59" s="41" t="s">
        <v>103</v>
      </c>
      <c r="E59" s="1970"/>
      <c r="F59" s="1967"/>
      <c r="H59" s="23"/>
    </row>
    <row r="60" spans="1:8" ht="57.75" customHeight="1" x14ac:dyDescent="0.25">
      <c r="A60" s="1968"/>
      <c r="B60" s="1969"/>
      <c r="C60" s="12" t="s">
        <v>104</v>
      </c>
      <c r="D60" s="12" t="s">
        <v>105</v>
      </c>
      <c r="E60" s="1970"/>
      <c r="F60" s="1967"/>
      <c r="H60" s="23"/>
    </row>
    <row r="61" spans="1:8" ht="46.5" customHeight="1" x14ac:dyDescent="0.25">
      <c r="A61" s="1968"/>
      <c r="B61" s="1969"/>
      <c r="C61" s="12" t="s">
        <v>106</v>
      </c>
      <c r="D61" s="12" t="s">
        <v>107</v>
      </c>
      <c r="E61" s="1970"/>
      <c r="F61" s="1967"/>
      <c r="H61" s="23"/>
    </row>
    <row r="62" spans="1:8" ht="55.5" customHeight="1" x14ac:dyDescent="0.25">
      <c r="A62" s="1968"/>
      <c r="B62" s="1969"/>
      <c r="C62" s="1964" t="s">
        <v>108</v>
      </c>
      <c r="D62" s="12" t="s">
        <v>109</v>
      </c>
      <c r="E62" s="1970"/>
      <c r="F62" s="1967"/>
      <c r="H62" s="23"/>
    </row>
    <row r="63" spans="1:8" ht="107.25" customHeight="1" x14ac:dyDescent="0.25">
      <c r="A63" s="1968"/>
      <c r="B63" s="1969"/>
      <c r="C63" s="1964"/>
      <c r="D63" s="12" t="s">
        <v>110</v>
      </c>
      <c r="E63" s="1970"/>
      <c r="F63" s="1967"/>
    </row>
    <row r="64" spans="1:8" ht="25.5" customHeight="1" x14ac:dyDescent="0.25">
      <c r="A64" s="42"/>
      <c r="B64" s="1977"/>
      <c r="C64" s="1978"/>
      <c r="D64" s="1979"/>
      <c r="E64" s="43">
        <v>40226824</v>
      </c>
      <c r="F64" s="44">
        <v>56761340</v>
      </c>
    </row>
    <row r="65" spans="1:6" ht="30" customHeight="1" x14ac:dyDescent="0.25">
      <c r="A65" s="45" t="s">
        <v>111</v>
      </c>
      <c r="B65" s="1980" t="s">
        <v>112</v>
      </c>
      <c r="C65" s="1981"/>
      <c r="D65" s="1982"/>
      <c r="E65" s="46">
        <v>17408776</v>
      </c>
      <c r="F65" s="47">
        <v>32595446</v>
      </c>
    </row>
    <row r="66" spans="1:6" ht="86.25" customHeight="1" x14ac:dyDescent="0.25">
      <c r="A66" s="1983" t="s">
        <v>113</v>
      </c>
      <c r="B66" s="1984" t="s">
        <v>114</v>
      </c>
      <c r="C66" s="1987" t="s">
        <v>115</v>
      </c>
      <c r="D66" s="12" t="s">
        <v>116</v>
      </c>
      <c r="E66" s="1970">
        <v>8890276</v>
      </c>
      <c r="F66" s="1967">
        <v>14002443</v>
      </c>
    </row>
    <row r="67" spans="1:6" ht="108" x14ac:dyDescent="0.25">
      <c r="A67" s="1983"/>
      <c r="B67" s="1985"/>
      <c r="C67" s="1988"/>
      <c r="D67" s="48" t="s">
        <v>117</v>
      </c>
      <c r="E67" s="1970"/>
      <c r="F67" s="1967"/>
    </row>
    <row r="68" spans="1:6" ht="110.25" customHeight="1" x14ac:dyDescent="0.25">
      <c r="A68" s="1983"/>
      <c r="B68" s="1985"/>
      <c r="C68" s="1964" t="s">
        <v>118</v>
      </c>
      <c r="D68" s="12" t="s">
        <v>119</v>
      </c>
      <c r="E68" s="1970"/>
      <c r="F68" s="1967"/>
    </row>
    <row r="69" spans="1:6" ht="68.25" customHeight="1" x14ac:dyDescent="0.25">
      <c r="A69" s="1983"/>
      <c r="B69" s="1985"/>
      <c r="C69" s="1964"/>
      <c r="D69" s="12" t="s">
        <v>120</v>
      </c>
      <c r="E69" s="1970"/>
      <c r="F69" s="1967"/>
    </row>
    <row r="70" spans="1:6" ht="46.5" customHeight="1" x14ac:dyDescent="0.25">
      <c r="A70" s="1983"/>
      <c r="B70" s="1985"/>
      <c r="C70" s="1964" t="s">
        <v>121</v>
      </c>
      <c r="D70" s="12" t="s">
        <v>122</v>
      </c>
      <c r="E70" s="1970"/>
      <c r="F70" s="1967"/>
    </row>
    <row r="71" spans="1:6" ht="68.25" customHeight="1" x14ac:dyDescent="0.25">
      <c r="A71" s="1983"/>
      <c r="B71" s="1985"/>
      <c r="C71" s="1964"/>
      <c r="D71" s="12" t="s">
        <v>123</v>
      </c>
      <c r="E71" s="1970"/>
      <c r="F71" s="1967"/>
    </row>
    <row r="72" spans="1:6" ht="81.75" customHeight="1" x14ac:dyDescent="0.25">
      <c r="A72" s="1983"/>
      <c r="B72" s="1985"/>
      <c r="C72" s="1964"/>
      <c r="D72" s="17" t="s">
        <v>124</v>
      </c>
      <c r="E72" s="1970"/>
      <c r="F72" s="1967"/>
    </row>
    <row r="73" spans="1:6" ht="75.75" customHeight="1" x14ac:dyDescent="0.25">
      <c r="A73" s="1983"/>
      <c r="B73" s="1985"/>
      <c r="C73" s="1964"/>
      <c r="D73" s="17" t="s">
        <v>125</v>
      </c>
      <c r="E73" s="1970"/>
      <c r="F73" s="1967"/>
    </row>
    <row r="74" spans="1:6" ht="75.75" customHeight="1" x14ac:dyDescent="0.25">
      <c r="A74" s="1983"/>
      <c r="B74" s="1985"/>
      <c r="C74" s="1964"/>
      <c r="D74" s="22" t="s">
        <v>126</v>
      </c>
      <c r="E74" s="1970"/>
      <c r="F74" s="1967"/>
    </row>
    <row r="75" spans="1:6" ht="75.75" customHeight="1" x14ac:dyDescent="0.25">
      <c r="A75" s="1983"/>
      <c r="B75" s="1985"/>
      <c r="C75" s="1964"/>
      <c r="D75" s="17" t="s">
        <v>127</v>
      </c>
      <c r="E75" s="1970"/>
      <c r="F75" s="1967"/>
    </row>
    <row r="76" spans="1:6" ht="69" customHeight="1" x14ac:dyDescent="0.25">
      <c r="A76" s="1983"/>
      <c r="B76" s="1985"/>
      <c r="C76" s="1964"/>
      <c r="D76" s="17" t="s">
        <v>125</v>
      </c>
      <c r="E76" s="1970"/>
      <c r="F76" s="1967"/>
    </row>
    <row r="77" spans="1:6" ht="92.25" customHeight="1" x14ac:dyDescent="0.25">
      <c r="A77" s="1983"/>
      <c r="B77" s="1985"/>
      <c r="C77" s="1964"/>
      <c r="D77" s="22" t="s">
        <v>126</v>
      </c>
      <c r="E77" s="1970"/>
      <c r="F77" s="1967"/>
    </row>
    <row r="78" spans="1:6" ht="64.5" customHeight="1" x14ac:dyDescent="0.25">
      <c r="A78" s="1983"/>
      <c r="B78" s="1986"/>
      <c r="C78" s="1964"/>
      <c r="D78" s="17" t="s">
        <v>127</v>
      </c>
      <c r="E78" s="1970"/>
      <c r="F78" s="1967"/>
    </row>
    <row r="79" spans="1:6" ht="17.25" customHeight="1" x14ac:dyDescent="0.25">
      <c r="A79" s="1991"/>
      <c r="B79" s="1992"/>
      <c r="C79" s="1992"/>
      <c r="D79" s="1992"/>
      <c r="E79" s="1992"/>
      <c r="F79" s="1993"/>
    </row>
    <row r="80" spans="1:6" ht="74.25" customHeight="1" x14ac:dyDescent="0.25">
      <c r="A80" s="1994" t="s">
        <v>128</v>
      </c>
      <c r="B80" s="2000" t="s">
        <v>129</v>
      </c>
      <c r="C80" s="1964" t="s">
        <v>130</v>
      </c>
      <c r="D80" s="12" t="s">
        <v>131</v>
      </c>
      <c r="E80" s="1970">
        <v>850000</v>
      </c>
      <c r="F80" s="2003">
        <v>4926200</v>
      </c>
    </row>
    <row r="81" spans="1:6" ht="74.25" customHeight="1" x14ac:dyDescent="0.25">
      <c r="A81" s="1995"/>
      <c r="B81" s="2001"/>
      <c r="C81" s="1964"/>
      <c r="D81" s="12" t="s">
        <v>132</v>
      </c>
      <c r="E81" s="1970"/>
      <c r="F81" s="2003"/>
    </row>
    <row r="82" spans="1:6" ht="103.5" customHeight="1" x14ac:dyDescent="0.25">
      <c r="A82" s="1995"/>
      <c r="B82" s="2001"/>
      <c r="C82" s="2004" t="s">
        <v>133</v>
      </c>
      <c r="D82" s="12" t="s">
        <v>134</v>
      </c>
      <c r="E82" s="1970"/>
      <c r="F82" s="2003"/>
    </row>
    <row r="83" spans="1:6" ht="81.75" customHeight="1" x14ac:dyDescent="0.25">
      <c r="A83" s="1995"/>
      <c r="B83" s="2001"/>
      <c r="C83" s="2004"/>
      <c r="D83" s="12" t="s">
        <v>135</v>
      </c>
      <c r="E83" s="1970"/>
      <c r="F83" s="2003"/>
    </row>
    <row r="84" spans="1:6" ht="117.75" customHeight="1" x14ac:dyDescent="0.25">
      <c r="A84" s="1999"/>
      <c r="B84" s="2002"/>
      <c r="C84" s="2004"/>
      <c r="D84" s="17" t="s">
        <v>136</v>
      </c>
      <c r="E84" s="1970"/>
      <c r="F84" s="2003"/>
    </row>
    <row r="85" spans="1:6" ht="18.75" customHeight="1" x14ac:dyDescent="0.25">
      <c r="A85" s="1991"/>
      <c r="B85" s="1992"/>
      <c r="C85" s="1992"/>
      <c r="D85" s="1992"/>
      <c r="E85" s="1992"/>
      <c r="F85" s="1993"/>
    </row>
    <row r="86" spans="1:6" ht="78" customHeight="1" x14ac:dyDescent="0.25">
      <c r="A86" s="1994" t="s">
        <v>137</v>
      </c>
      <c r="B86" s="1971" t="s">
        <v>138</v>
      </c>
      <c r="C86" s="1987" t="s">
        <v>139</v>
      </c>
      <c r="D86" s="12" t="s">
        <v>140</v>
      </c>
      <c r="E86" s="1949">
        <v>5064000</v>
      </c>
      <c r="F86" s="1945">
        <v>9750003</v>
      </c>
    </row>
    <row r="87" spans="1:6" ht="92.25" customHeight="1" x14ac:dyDescent="0.25">
      <c r="A87" s="1995"/>
      <c r="B87" s="1974"/>
      <c r="C87" s="1988"/>
      <c r="D87" s="12" t="s">
        <v>141</v>
      </c>
      <c r="E87" s="1950"/>
      <c r="F87" s="1946"/>
    </row>
    <row r="88" spans="1:6" ht="90.75" customHeight="1" x14ac:dyDescent="0.25">
      <c r="A88" s="1995"/>
      <c r="B88" s="1974"/>
      <c r="C88" s="1988"/>
      <c r="D88" s="17" t="s">
        <v>142</v>
      </c>
      <c r="E88" s="1950"/>
      <c r="F88" s="1946"/>
    </row>
    <row r="89" spans="1:6" ht="78" customHeight="1" x14ac:dyDescent="0.25">
      <c r="A89" s="1995"/>
      <c r="B89" s="1974"/>
      <c r="C89" s="1988"/>
      <c r="D89" s="17" t="s">
        <v>143</v>
      </c>
      <c r="E89" s="1950"/>
      <c r="F89" s="1946"/>
    </row>
    <row r="90" spans="1:6" ht="78" customHeight="1" thickBot="1" x14ac:dyDescent="0.3">
      <c r="A90" s="1996"/>
      <c r="B90" s="1997"/>
      <c r="C90" s="1998"/>
      <c r="D90" s="49" t="s">
        <v>144</v>
      </c>
      <c r="E90" s="1951"/>
      <c r="F90" s="1947"/>
    </row>
    <row r="91" spans="1:6" ht="92.25" customHeight="1" x14ac:dyDescent="0.25">
      <c r="A91" s="2005" t="s">
        <v>145</v>
      </c>
      <c r="B91" s="2006" t="s">
        <v>146</v>
      </c>
      <c r="C91" s="1987" t="s">
        <v>147</v>
      </c>
      <c r="D91" s="12" t="s">
        <v>148</v>
      </c>
      <c r="E91" s="1950">
        <v>2604500</v>
      </c>
      <c r="F91" s="1946">
        <v>3916800</v>
      </c>
    </row>
    <row r="92" spans="1:6" ht="64.5" customHeight="1" x14ac:dyDescent="0.25">
      <c r="A92" s="1995"/>
      <c r="B92" s="1974"/>
      <c r="C92" s="1988"/>
      <c r="D92" s="17" t="s">
        <v>149</v>
      </c>
      <c r="E92" s="1950"/>
      <c r="F92" s="1946"/>
    </row>
    <row r="93" spans="1:6" ht="82.5" customHeight="1" x14ac:dyDescent="0.25">
      <c r="A93" s="1995"/>
      <c r="B93" s="1974"/>
      <c r="C93" s="1990"/>
      <c r="D93" s="12" t="s">
        <v>150</v>
      </c>
      <c r="E93" s="1950"/>
      <c r="F93" s="1946"/>
    </row>
    <row r="94" spans="1:6" ht="27.75" customHeight="1" x14ac:dyDescent="0.25">
      <c r="A94" s="42" t="s">
        <v>151</v>
      </c>
      <c r="B94" s="50" t="s">
        <v>152</v>
      </c>
      <c r="C94" s="50"/>
      <c r="D94" s="50"/>
      <c r="E94" s="51">
        <v>17454600</v>
      </c>
      <c r="F94" s="52">
        <v>21848355</v>
      </c>
    </row>
    <row r="95" spans="1:6" ht="105.75" customHeight="1" x14ac:dyDescent="0.25">
      <c r="A95" s="1983" t="s">
        <v>153</v>
      </c>
      <c r="B95" s="2007" t="s">
        <v>154</v>
      </c>
      <c r="C95" s="1948" t="s">
        <v>155</v>
      </c>
      <c r="D95" s="12" t="s">
        <v>156</v>
      </c>
      <c r="E95" s="1970">
        <v>15709600</v>
      </c>
      <c r="F95" s="1967">
        <v>16149000</v>
      </c>
    </row>
    <row r="96" spans="1:6" ht="150.75" customHeight="1" x14ac:dyDescent="0.25">
      <c r="A96" s="1983"/>
      <c r="B96" s="2007"/>
      <c r="C96" s="1948"/>
      <c r="D96" s="12" t="s">
        <v>157</v>
      </c>
      <c r="E96" s="1970"/>
      <c r="F96" s="1967"/>
    </row>
    <row r="97" spans="1:6" ht="95.25" customHeight="1" x14ac:dyDescent="0.25">
      <c r="A97" s="1983"/>
      <c r="B97" s="2007"/>
      <c r="C97" s="1948"/>
      <c r="D97" s="12" t="s">
        <v>158</v>
      </c>
      <c r="E97" s="1970"/>
      <c r="F97" s="1967"/>
    </row>
    <row r="98" spans="1:6" ht="99" customHeight="1" x14ac:dyDescent="0.25">
      <c r="A98" s="1983"/>
      <c r="B98" s="2007"/>
      <c r="C98" s="1948"/>
      <c r="D98" s="17" t="s">
        <v>159</v>
      </c>
      <c r="E98" s="1970"/>
      <c r="F98" s="1967"/>
    </row>
    <row r="99" spans="1:6" ht="108" x14ac:dyDescent="0.25">
      <c r="A99" s="1983"/>
      <c r="B99" s="2007"/>
      <c r="C99" s="1948"/>
      <c r="D99" s="53" t="s">
        <v>160</v>
      </c>
      <c r="E99" s="1970"/>
      <c r="F99" s="1967"/>
    </row>
    <row r="100" spans="1:6" ht="26.25" customHeight="1" x14ac:dyDescent="0.25">
      <c r="A100" s="1991"/>
      <c r="B100" s="1992"/>
      <c r="C100" s="1992"/>
      <c r="D100" s="1992"/>
      <c r="E100" s="1992"/>
      <c r="F100" s="1993"/>
    </row>
    <row r="101" spans="1:6" ht="132" customHeight="1" x14ac:dyDescent="0.25">
      <c r="A101" s="1983" t="s">
        <v>161</v>
      </c>
      <c r="B101" s="1948" t="s">
        <v>162</v>
      </c>
      <c r="C101" s="1964" t="s">
        <v>163</v>
      </c>
      <c r="D101" s="12" t="s">
        <v>164</v>
      </c>
      <c r="E101" s="1970">
        <v>1745000</v>
      </c>
      <c r="F101" s="1967">
        <v>5699355</v>
      </c>
    </row>
    <row r="102" spans="1:6" ht="93" customHeight="1" x14ac:dyDescent="0.25">
      <c r="A102" s="1983"/>
      <c r="B102" s="1948"/>
      <c r="C102" s="1964"/>
      <c r="D102" s="12" t="s">
        <v>165</v>
      </c>
      <c r="E102" s="1970"/>
      <c r="F102" s="1967"/>
    </row>
    <row r="103" spans="1:6" ht="72" customHeight="1" x14ac:dyDescent="0.25">
      <c r="A103" s="1983"/>
      <c r="B103" s="1948"/>
      <c r="C103" s="1964"/>
      <c r="D103" s="12" t="s">
        <v>166</v>
      </c>
      <c r="E103" s="1970"/>
      <c r="F103" s="1967"/>
    </row>
    <row r="104" spans="1:6" ht="98.25" customHeight="1" x14ac:dyDescent="0.25">
      <c r="A104" s="1983"/>
      <c r="B104" s="1948"/>
      <c r="C104" s="1964"/>
      <c r="D104" s="12" t="s">
        <v>167</v>
      </c>
      <c r="E104" s="1970"/>
      <c r="F104" s="1967"/>
    </row>
    <row r="105" spans="1:6" ht="65.25" customHeight="1" x14ac:dyDescent="0.25">
      <c r="A105" s="1983"/>
      <c r="B105" s="1948"/>
      <c r="C105" s="1964"/>
      <c r="D105" s="53" t="s">
        <v>168</v>
      </c>
      <c r="E105" s="1970"/>
      <c r="F105" s="1967"/>
    </row>
    <row r="106" spans="1:6" ht="89.25" customHeight="1" x14ac:dyDescent="0.25">
      <c r="A106" s="1983"/>
      <c r="B106" s="1948"/>
      <c r="C106" s="1964"/>
      <c r="D106" s="53" t="s">
        <v>169</v>
      </c>
      <c r="E106" s="1970"/>
      <c r="F106" s="1967"/>
    </row>
    <row r="107" spans="1:6" ht="23.25" customHeight="1" x14ac:dyDescent="0.25">
      <c r="A107" s="1991"/>
      <c r="B107" s="1992"/>
      <c r="C107" s="1992"/>
      <c r="D107" s="1992"/>
      <c r="E107" s="1992"/>
      <c r="F107" s="1993"/>
    </row>
    <row r="108" spans="1:6" ht="79.5" customHeight="1" x14ac:dyDescent="0.25">
      <c r="A108" s="1968" t="s">
        <v>170</v>
      </c>
      <c r="B108" s="1964" t="s">
        <v>171</v>
      </c>
      <c r="C108" s="1964" t="s">
        <v>172</v>
      </c>
      <c r="D108" s="12" t="s">
        <v>173</v>
      </c>
      <c r="E108" s="2008"/>
      <c r="F108" s="2009"/>
    </row>
    <row r="109" spans="1:6" ht="82.5" customHeight="1" x14ac:dyDescent="0.25">
      <c r="A109" s="1968"/>
      <c r="B109" s="1964"/>
      <c r="C109" s="1964"/>
      <c r="D109" s="12" t="s">
        <v>174</v>
      </c>
      <c r="E109" s="2008"/>
      <c r="F109" s="2009"/>
    </row>
    <row r="110" spans="1:6" ht="33.75" customHeight="1" x14ac:dyDescent="0.25">
      <c r="A110" s="42" t="s">
        <v>175</v>
      </c>
      <c r="B110" s="2016" t="s">
        <v>176</v>
      </c>
      <c r="C110" s="2016"/>
      <c r="D110" s="15"/>
      <c r="E110" s="54">
        <v>33174110</v>
      </c>
      <c r="F110" s="55">
        <v>40117944</v>
      </c>
    </row>
    <row r="111" spans="1:6" ht="87.75" customHeight="1" x14ac:dyDescent="0.25">
      <c r="A111" s="1983" t="s">
        <v>177</v>
      </c>
      <c r="B111" s="2017" t="s">
        <v>178</v>
      </c>
      <c r="C111" s="1948" t="s">
        <v>179</v>
      </c>
      <c r="D111" s="12" t="s">
        <v>180</v>
      </c>
      <c r="E111" s="2014">
        <v>22877124</v>
      </c>
      <c r="F111" s="2003">
        <v>28687616</v>
      </c>
    </row>
    <row r="112" spans="1:6" ht="60" customHeight="1" x14ac:dyDescent="0.25">
      <c r="A112" s="1983"/>
      <c r="B112" s="2018"/>
      <c r="C112" s="1948"/>
      <c r="D112" s="12" t="s">
        <v>181</v>
      </c>
      <c r="E112" s="2014"/>
      <c r="F112" s="2003"/>
    </row>
    <row r="113" spans="1:6" ht="98.25" customHeight="1" x14ac:dyDescent="0.25">
      <c r="A113" s="1983"/>
      <c r="B113" s="2018"/>
      <c r="C113" s="1948"/>
      <c r="D113" s="12" t="s">
        <v>182</v>
      </c>
      <c r="E113" s="2014"/>
      <c r="F113" s="2003"/>
    </row>
    <row r="114" spans="1:6" ht="68.25" customHeight="1" x14ac:dyDescent="0.25">
      <c r="A114" s="1983"/>
      <c r="B114" s="2018"/>
      <c r="C114" s="1948"/>
      <c r="D114" s="12" t="s">
        <v>183</v>
      </c>
      <c r="E114" s="2014"/>
      <c r="F114" s="2003"/>
    </row>
    <row r="115" spans="1:6" ht="79.5" customHeight="1" x14ac:dyDescent="0.25">
      <c r="A115" s="1983"/>
      <c r="B115" s="2018"/>
      <c r="C115" s="1948"/>
      <c r="D115" s="12" t="s">
        <v>184</v>
      </c>
      <c r="E115" s="2014"/>
      <c r="F115" s="2003"/>
    </row>
    <row r="116" spans="1:6" ht="82.5" customHeight="1" x14ac:dyDescent="0.25">
      <c r="A116" s="1983"/>
      <c r="B116" s="2018"/>
      <c r="C116" s="1948"/>
      <c r="D116" s="12" t="s">
        <v>185</v>
      </c>
      <c r="E116" s="2014"/>
      <c r="F116" s="2003"/>
    </row>
    <row r="117" spans="1:6" ht="73.5" customHeight="1" x14ac:dyDescent="0.25">
      <c r="A117" s="1983"/>
      <c r="B117" s="2018"/>
      <c r="C117" s="1948"/>
      <c r="D117" s="48" t="s">
        <v>186</v>
      </c>
      <c r="E117" s="2014"/>
      <c r="F117" s="2003"/>
    </row>
    <row r="118" spans="1:6" ht="63" customHeight="1" x14ac:dyDescent="0.25">
      <c r="A118" s="1983"/>
      <c r="B118" s="2018"/>
      <c r="C118" s="1948"/>
      <c r="D118" s="48" t="s">
        <v>187</v>
      </c>
      <c r="E118" s="2014"/>
      <c r="F118" s="2003"/>
    </row>
    <row r="119" spans="1:6" ht="61.5" customHeight="1" x14ac:dyDescent="0.25">
      <c r="A119" s="1983"/>
      <c r="B119" s="2019"/>
      <c r="C119" s="1948"/>
      <c r="D119" s="48" t="s">
        <v>188</v>
      </c>
      <c r="E119" s="2014"/>
      <c r="F119" s="2003"/>
    </row>
    <row r="120" spans="1:6" ht="18" customHeight="1" x14ac:dyDescent="0.25">
      <c r="A120" s="1991"/>
      <c r="B120" s="1992"/>
      <c r="C120" s="1992"/>
      <c r="D120" s="1992"/>
      <c r="E120" s="1992"/>
      <c r="F120" s="1993"/>
    </row>
    <row r="121" spans="1:6" ht="90.75" customHeight="1" x14ac:dyDescent="0.25">
      <c r="A121" s="1968" t="s">
        <v>189</v>
      </c>
      <c r="B121" s="2011" t="s">
        <v>190</v>
      </c>
      <c r="C121" s="1964" t="s">
        <v>191</v>
      </c>
      <c r="D121" s="56" t="s">
        <v>192</v>
      </c>
      <c r="E121" s="2014">
        <v>10296986</v>
      </c>
      <c r="F121" s="2003">
        <v>11430328</v>
      </c>
    </row>
    <row r="122" spans="1:6" ht="78" customHeight="1" x14ac:dyDescent="0.25">
      <c r="A122" s="2010"/>
      <c r="B122" s="2012"/>
      <c r="C122" s="1964"/>
      <c r="D122" s="12" t="s">
        <v>185</v>
      </c>
      <c r="E122" s="2014"/>
      <c r="F122" s="2003"/>
    </row>
    <row r="123" spans="1:6" ht="81.75" customHeight="1" x14ac:dyDescent="0.25">
      <c r="A123" s="2010"/>
      <c r="B123" s="2012"/>
      <c r="C123" s="1964"/>
      <c r="D123" s="56" t="s">
        <v>193</v>
      </c>
      <c r="E123" s="2014"/>
      <c r="F123" s="2003"/>
    </row>
    <row r="124" spans="1:6" ht="81" customHeight="1" x14ac:dyDescent="0.25">
      <c r="A124" s="2010"/>
      <c r="B124" s="2012"/>
      <c r="C124" s="12" t="s">
        <v>194</v>
      </c>
      <c r="D124" s="56" t="s">
        <v>195</v>
      </c>
      <c r="E124" s="2014"/>
      <c r="F124" s="2003"/>
    </row>
    <row r="125" spans="1:6" ht="65.25" customHeight="1" x14ac:dyDescent="0.25">
      <c r="A125" s="2010"/>
      <c r="B125" s="2012"/>
      <c r="C125" s="12" t="s">
        <v>196</v>
      </c>
      <c r="D125" s="12" t="s">
        <v>197</v>
      </c>
      <c r="E125" s="2014"/>
      <c r="F125" s="2003"/>
    </row>
    <row r="126" spans="1:6" ht="66.75" customHeight="1" x14ac:dyDescent="0.25">
      <c r="A126" s="2010"/>
      <c r="B126" s="2012"/>
      <c r="C126" s="1964" t="s">
        <v>198</v>
      </c>
      <c r="D126" s="56" t="s">
        <v>199</v>
      </c>
      <c r="E126" s="2014"/>
      <c r="F126" s="2003"/>
    </row>
    <row r="127" spans="1:6" ht="80.25" customHeight="1" x14ac:dyDescent="0.25">
      <c r="A127" s="2010"/>
      <c r="B127" s="2012"/>
      <c r="C127" s="1964"/>
      <c r="D127" s="56" t="s">
        <v>200</v>
      </c>
      <c r="E127" s="2014"/>
      <c r="F127" s="2003"/>
    </row>
    <row r="128" spans="1:6" ht="91.5" customHeight="1" x14ac:dyDescent="0.25">
      <c r="A128" s="57"/>
      <c r="B128" s="2012"/>
      <c r="C128" s="2015"/>
      <c r="D128" s="48" t="s">
        <v>201</v>
      </c>
      <c r="E128" s="2014"/>
      <c r="F128" s="2003"/>
    </row>
    <row r="129" spans="1:6" ht="90" x14ac:dyDescent="0.25">
      <c r="A129" s="57"/>
      <c r="B129" s="2013"/>
      <c r="C129" s="2015"/>
      <c r="D129" s="48" t="s">
        <v>202</v>
      </c>
      <c r="E129" s="2014"/>
      <c r="F129" s="2003"/>
    </row>
    <row r="130" spans="1:6" ht="18" x14ac:dyDescent="0.25">
      <c r="A130" s="58"/>
      <c r="B130" s="50"/>
      <c r="C130" s="50"/>
      <c r="D130" s="50"/>
      <c r="E130" s="59"/>
      <c r="F130" s="60"/>
    </row>
    <row r="131" spans="1:6" ht="57" customHeight="1" x14ac:dyDescent="0.25">
      <c r="A131" s="61" t="s">
        <v>203</v>
      </c>
      <c r="B131" s="62" t="s">
        <v>204</v>
      </c>
      <c r="C131" s="63"/>
      <c r="D131" s="48"/>
      <c r="E131" s="64">
        <v>50000000</v>
      </c>
      <c r="F131" s="65">
        <v>60000000</v>
      </c>
    </row>
    <row r="132" spans="1:6" ht="24.75" customHeight="1" thickBot="1" x14ac:dyDescent="0.3">
      <c r="A132" s="66"/>
      <c r="B132" s="2023" t="s">
        <v>205</v>
      </c>
      <c r="C132" s="2024"/>
      <c r="D132" s="2025"/>
      <c r="E132" s="67"/>
      <c r="F132" s="68"/>
    </row>
    <row r="133" spans="1:6" ht="125.25" customHeight="1" thickBot="1" x14ac:dyDescent="0.3">
      <c r="A133" s="2005" t="s">
        <v>206</v>
      </c>
      <c r="B133" s="2006" t="s">
        <v>207</v>
      </c>
      <c r="C133" s="2026" t="s">
        <v>208</v>
      </c>
      <c r="D133" s="69" t="s">
        <v>209</v>
      </c>
      <c r="E133" s="1970">
        <v>3384000</v>
      </c>
      <c r="F133" s="1967">
        <v>6981043</v>
      </c>
    </row>
    <row r="134" spans="1:6" ht="119.25" customHeight="1" x14ac:dyDescent="0.25">
      <c r="A134" s="1995"/>
      <c r="B134" s="1974"/>
      <c r="C134" s="1988"/>
      <c r="D134" s="12" t="s">
        <v>210</v>
      </c>
      <c r="E134" s="1970"/>
      <c r="F134" s="1967"/>
    </row>
    <row r="135" spans="1:6" ht="97.5" customHeight="1" x14ac:dyDescent="0.25">
      <c r="A135" s="1995" t="s">
        <v>211</v>
      </c>
      <c r="B135" s="1988" t="s">
        <v>212</v>
      </c>
      <c r="C135" s="1988" t="s">
        <v>213</v>
      </c>
      <c r="D135" s="12" t="s">
        <v>214</v>
      </c>
      <c r="E135" s="1970"/>
      <c r="F135" s="1967"/>
    </row>
    <row r="136" spans="1:6" ht="114.75" customHeight="1" x14ac:dyDescent="0.25">
      <c r="A136" s="1995"/>
      <c r="B136" s="1988"/>
      <c r="C136" s="1988"/>
      <c r="D136" s="12" t="s">
        <v>215</v>
      </c>
      <c r="E136" s="1970"/>
      <c r="F136" s="1967"/>
    </row>
    <row r="137" spans="1:6" ht="90" x14ac:dyDescent="0.25">
      <c r="A137" s="1995"/>
      <c r="B137" s="1988"/>
      <c r="C137" s="1988"/>
      <c r="D137" s="12" t="s">
        <v>216</v>
      </c>
      <c r="E137" s="1970"/>
      <c r="F137" s="1967"/>
    </row>
    <row r="138" spans="1:6" ht="108" x14ac:dyDescent="0.25">
      <c r="A138" s="1995"/>
      <c r="B138" s="1988"/>
      <c r="C138" s="1988"/>
      <c r="D138" s="12" t="s">
        <v>217</v>
      </c>
      <c r="E138" s="1970"/>
      <c r="F138" s="1967"/>
    </row>
    <row r="139" spans="1:6" ht="72" x14ac:dyDescent="0.25">
      <c r="A139" s="1995"/>
      <c r="B139" s="1988"/>
      <c r="C139" s="1988"/>
      <c r="D139" s="12" t="s">
        <v>218</v>
      </c>
      <c r="E139" s="1970"/>
      <c r="F139" s="1967"/>
    </row>
    <row r="140" spans="1:6" ht="54" x14ac:dyDescent="0.25">
      <c r="A140" s="1995"/>
      <c r="B140" s="1988"/>
      <c r="C140" s="1988"/>
      <c r="D140" s="70" t="s">
        <v>219</v>
      </c>
      <c r="E140" s="1970"/>
      <c r="F140" s="1967"/>
    </row>
    <row r="141" spans="1:6" ht="93" customHeight="1" x14ac:dyDescent="0.25">
      <c r="A141" s="1995"/>
      <c r="B141" s="1988"/>
      <c r="C141" s="1988"/>
      <c r="D141" s="71" t="s">
        <v>220</v>
      </c>
      <c r="E141" s="1970"/>
      <c r="F141" s="1967"/>
    </row>
    <row r="142" spans="1:6" ht="123.75" customHeight="1" x14ac:dyDescent="0.25">
      <c r="A142" s="1999"/>
      <c r="B142" s="1990"/>
      <c r="C142" s="1990"/>
      <c r="D142" s="72" t="s">
        <v>221</v>
      </c>
      <c r="E142" s="1970"/>
      <c r="F142" s="1967"/>
    </row>
    <row r="143" spans="1:6" ht="18" x14ac:dyDescent="0.25">
      <c r="A143" s="58" t="s">
        <v>222</v>
      </c>
      <c r="B143" s="2020" t="s">
        <v>223</v>
      </c>
      <c r="C143" s="2020"/>
      <c r="D143" s="2020"/>
      <c r="E143" s="73">
        <v>67029779</v>
      </c>
      <c r="F143" s="74">
        <v>87736300</v>
      </c>
    </row>
    <row r="144" spans="1:6" ht="80.25" customHeight="1" x14ac:dyDescent="0.25">
      <c r="A144" s="1983" t="s">
        <v>222</v>
      </c>
      <c r="B144" s="2022" t="s">
        <v>224</v>
      </c>
      <c r="C144" s="1948" t="s">
        <v>225</v>
      </c>
      <c r="D144" s="56" t="s">
        <v>226</v>
      </c>
      <c r="E144" s="2014">
        <v>33633407</v>
      </c>
      <c r="F144" s="2003">
        <v>81000200</v>
      </c>
    </row>
    <row r="145" spans="1:6" ht="45" customHeight="1" x14ac:dyDescent="0.25">
      <c r="A145" s="1983"/>
      <c r="B145" s="2022"/>
      <c r="C145" s="1948"/>
      <c r="D145" s="48" t="s">
        <v>227</v>
      </c>
      <c r="E145" s="2014"/>
      <c r="F145" s="2003"/>
    </row>
    <row r="146" spans="1:6" ht="59.25" customHeight="1" x14ac:dyDescent="0.25">
      <c r="A146" s="1983"/>
      <c r="B146" s="2022"/>
      <c r="C146" s="1948"/>
      <c r="D146" s="75" t="s">
        <v>228</v>
      </c>
      <c r="E146" s="2014"/>
      <c r="F146" s="2003"/>
    </row>
    <row r="147" spans="1:6" ht="75.75" customHeight="1" thickBot="1" x14ac:dyDescent="0.3">
      <c r="A147" s="2021"/>
      <c r="B147" s="76" t="s">
        <v>229</v>
      </c>
      <c r="C147" s="77" t="s">
        <v>230</v>
      </c>
      <c r="D147" s="78"/>
      <c r="E147" s="79">
        <v>33396372</v>
      </c>
      <c r="F147" s="80">
        <v>33736100</v>
      </c>
    </row>
  </sheetData>
  <mergeCells count="125">
    <mergeCell ref="B143:D143"/>
    <mergeCell ref="A144:A147"/>
    <mergeCell ref="B144:B146"/>
    <mergeCell ref="C144:C146"/>
    <mergeCell ref="E144:E146"/>
    <mergeCell ref="F144:F146"/>
    <mergeCell ref="B132:D132"/>
    <mergeCell ref="A133:A134"/>
    <mergeCell ref="B133:B134"/>
    <mergeCell ref="C133:C134"/>
    <mergeCell ref="E133:E142"/>
    <mergeCell ref="F133:F142"/>
    <mergeCell ref="A135:A142"/>
    <mergeCell ref="B135:B142"/>
    <mergeCell ref="C135:C142"/>
    <mergeCell ref="A120:F120"/>
    <mergeCell ref="A121:A127"/>
    <mergeCell ref="B121:B129"/>
    <mergeCell ref="C121:C123"/>
    <mergeCell ref="E121:E129"/>
    <mergeCell ref="F121:F129"/>
    <mergeCell ref="C126:C127"/>
    <mergeCell ref="C128:C129"/>
    <mergeCell ref="B110:C110"/>
    <mergeCell ref="A111:A119"/>
    <mergeCell ref="B111:B119"/>
    <mergeCell ref="C111:C119"/>
    <mergeCell ref="E111:E119"/>
    <mergeCell ref="F111:F119"/>
    <mergeCell ref="A107:F107"/>
    <mergeCell ref="A108:A109"/>
    <mergeCell ref="B108:B109"/>
    <mergeCell ref="C108:C109"/>
    <mergeCell ref="E108:E109"/>
    <mergeCell ref="F108:F109"/>
    <mergeCell ref="A100:F100"/>
    <mergeCell ref="A101:A106"/>
    <mergeCell ref="B101:B106"/>
    <mergeCell ref="C101:C106"/>
    <mergeCell ref="E101:E106"/>
    <mergeCell ref="F101:F106"/>
    <mergeCell ref="A91:A93"/>
    <mergeCell ref="B91:B93"/>
    <mergeCell ref="C91:C93"/>
    <mergeCell ref="E91:E93"/>
    <mergeCell ref="F91:F93"/>
    <mergeCell ref="A95:A99"/>
    <mergeCell ref="B95:B99"/>
    <mergeCell ref="C95:C99"/>
    <mergeCell ref="E95:E99"/>
    <mergeCell ref="F95:F99"/>
    <mergeCell ref="A85:F85"/>
    <mergeCell ref="A86:A90"/>
    <mergeCell ref="B86:B90"/>
    <mergeCell ref="C86:C90"/>
    <mergeCell ref="E86:E90"/>
    <mergeCell ref="F86:F90"/>
    <mergeCell ref="F66:F78"/>
    <mergeCell ref="C68:C69"/>
    <mergeCell ref="C70:C78"/>
    <mergeCell ref="A79:F79"/>
    <mergeCell ref="A80:A84"/>
    <mergeCell ref="B80:B84"/>
    <mergeCell ref="C80:C81"/>
    <mergeCell ref="E80:E84"/>
    <mergeCell ref="F80:F84"/>
    <mergeCell ref="C82:C84"/>
    <mergeCell ref="B64:D64"/>
    <mergeCell ref="B65:D65"/>
    <mergeCell ref="A66:A78"/>
    <mergeCell ref="B66:B78"/>
    <mergeCell ref="C66:C67"/>
    <mergeCell ref="E66:E78"/>
    <mergeCell ref="A51:A56"/>
    <mergeCell ref="B51:B56"/>
    <mergeCell ref="C51:C56"/>
    <mergeCell ref="E51:E56"/>
    <mergeCell ref="F51:F56"/>
    <mergeCell ref="A58:A63"/>
    <mergeCell ref="B58:B63"/>
    <mergeCell ref="E58:E63"/>
    <mergeCell ref="F58:F63"/>
    <mergeCell ref="C62:C63"/>
    <mergeCell ref="B41:B42"/>
    <mergeCell ref="C41:C42"/>
    <mergeCell ref="E41:E42"/>
    <mergeCell ref="F41:F42"/>
    <mergeCell ref="A44:A49"/>
    <mergeCell ref="B44:B49"/>
    <mergeCell ref="C44:C47"/>
    <mergeCell ref="E44:E49"/>
    <mergeCell ref="F44:F49"/>
    <mergeCell ref="B30:B38"/>
    <mergeCell ref="C30:C35"/>
    <mergeCell ref="E30:E38"/>
    <mergeCell ref="F30:F38"/>
    <mergeCell ref="C36:C37"/>
    <mergeCell ref="B39:B40"/>
    <mergeCell ref="C39:C40"/>
    <mergeCell ref="E39:E40"/>
    <mergeCell ref="F39:F40"/>
    <mergeCell ref="B24:B29"/>
    <mergeCell ref="E24:E29"/>
    <mergeCell ref="F24:F29"/>
    <mergeCell ref="C25:C28"/>
    <mergeCell ref="A5:A23"/>
    <mergeCell ref="B5:B23"/>
    <mergeCell ref="C5:C9"/>
    <mergeCell ref="E5:E9"/>
    <mergeCell ref="F5:F9"/>
    <mergeCell ref="C11:C12"/>
    <mergeCell ref="E11:E12"/>
    <mergeCell ref="F11:F12"/>
    <mergeCell ref="C14:C18"/>
    <mergeCell ref="E14:E18"/>
    <mergeCell ref="A1:F1"/>
    <mergeCell ref="A2:A3"/>
    <mergeCell ref="B2:B3"/>
    <mergeCell ref="C2:C3"/>
    <mergeCell ref="D2:D3"/>
    <mergeCell ref="E2:F2"/>
    <mergeCell ref="F14:F18"/>
    <mergeCell ref="C20:C23"/>
    <mergeCell ref="E20:E23"/>
    <mergeCell ref="F20:F23"/>
  </mergeCells>
  <printOptions horizontalCentered="1"/>
  <pageMargins left="0.31496062992125984" right="0.31496062992125984" top="0.74803149606299213" bottom="0.74803149606299213" header="0.31496062992125984" footer="0.31496062992125984"/>
  <pageSetup scale="60" fitToWidth="20" fitToHeight="20" orientation="landscape" r:id="rId1"/>
  <headerFooter>
    <oddFooter>&amp;C&amp;N&amp;R&amp;F</oddFooter>
  </headerFooter>
  <rowBreaks count="12" manualBreakCount="12">
    <brk id="16" max="5" man="1"/>
    <brk id="28" max="5" man="1"/>
    <brk id="38" max="5" man="1"/>
    <brk id="48" max="5" man="1"/>
    <brk id="57" max="5" man="1"/>
    <brk id="67" max="5" man="1"/>
    <brk id="78" max="5" man="1"/>
    <brk id="88" max="5" man="1"/>
    <brk id="100" max="5" man="1"/>
    <brk id="111" max="5" man="1"/>
    <brk id="120" max="5" man="1"/>
    <brk id="142"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topLeftCell="A79" zoomScaleSheetLayoutView="100" workbookViewId="0">
      <selection activeCell="B91" sqref="B91"/>
    </sheetView>
  </sheetViews>
  <sheetFormatPr baseColWidth="10" defaultRowHeight="15" x14ac:dyDescent="0.25"/>
  <cols>
    <col min="1" max="2" width="28.85546875" customWidth="1"/>
    <col min="3" max="3" width="42.42578125" customWidth="1"/>
    <col min="4" max="4" width="24" customWidth="1"/>
    <col min="5" max="5" width="16.42578125" customWidth="1"/>
    <col min="6" max="6" width="12.7109375" bestFit="1" customWidth="1"/>
  </cols>
  <sheetData>
    <row r="1" spans="1:13" ht="14.25" customHeight="1" x14ac:dyDescent="0.25">
      <c r="A1" s="2097" t="s">
        <v>259</v>
      </c>
      <c r="B1" s="2097"/>
      <c r="C1" s="2097"/>
      <c r="D1" s="2097"/>
      <c r="E1" s="2097"/>
    </row>
    <row r="2" spans="1:13" ht="18" x14ac:dyDescent="0.25">
      <c r="A2" s="2097" t="s">
        <v>260</v>
      </c>
      <c r="B2" s="2097"/>
      <c r="C2" s="2097"/>
      <c r="D2" s="2097"/>
      <c r="E2" s="2097"/>
      <c r="F2" s="86"/>
      <c r="G2" s="86"/>
      <c r="H2" s="86"/>
      <c r="I2" s="86"/>
      <c r="J2" s="86"/>
      <c r="K2" s="86"/>
      <c r="L2" s="86"/>
      <c r="M2" s="86"/>
    </row>
    <row r="3" spans="1:13" ht="18" x14ac:dyDescent="0.25">
      <c r="A3" s="2097" t="s">
        <v>261</v>
      </c>
      <c r="B3" s="2097"/>
      <c r="C3" s="2097"/>
      <c r="D3" s="2097"/>
      <c r="E3" s="2097"/>
      <c r="F3" s="86"/>
      <c r="G3" s="86"/>
      <c r="H3" s="86"/>
      <c r="I3" s="86"/>
      <c r="J3" s="86"/>
      <c r="K3" s="86"/>
      <c r="L3" s="86"/>
      <c r="M3" s="86"/>
    </row>
    <row r="4" spans="1:13" ht="18" x14ac:dyDescent="0.25">
      <c r="A4" s="2097" t="s">
        <v>262</v>
      </c>
      <c r="B4" s="2097"/>
      <c r="C4" s="2097"/>
      <c r="D4" s="2097"/>
      <c r="E4" s="2097"/>
      <c r="F4" s="86"/>
      <c r="G4" s="86"/>
      <c r="H4" s="86"/>
      <c r="I4" s="86"/>
      <c r="J4" s="86"/>
      <c r="K4" s="86"/>
      <c r="L4" s="86"/>
      <c r="M4" s="86"/>
    </row>
    <row r="5" spans="1:13" ht="18" x14ac:dyDescent="0.25">
      <c r="A5" s="2097" t="s">
        <v>263</v>
      </c>
      <c r="B5" s="2097"/>
      <c r="C5" s="2097"/>
      <c r="D5" s="2097"/>
      <c r="E5" s="2097"/>
      <c r="F5" s="86"/>
      <c r="G5" s="86"/>
      <c r="H5" s="86"/>
      <c r="I5" s="86"/>
      <c r="J5" s="86"/>
      <c r="K5" s="86"/>
      <c r="L5" s="86"/>
      <c r="M5" s="86"/>
    </row>
    <row r="6" spans="1:13" ht="18.75" thickBot="1" x14ac:dyDescent="0.3">
      <c r="A6" s="2097" t="s">
        <v>264</v>
      </c>
      <c r="B6" s="2097"/>
      <c r="C6" s="2097"/>
      <c r="D6" s="2097"/>
      <c r="E6" s="2097"/>
      <c r="F6" s="86"/>
      <c r="G6" s="86"/>
      <c r="H6" s="86"/>
      <c r="I6" s="86"/>
      <c r="J6" s="86"/>
      <c r="K6" s="86"/>
      <c r="L6" s="86"/>
      <c r="M6" s="86"/>
    </row>
    <row r="7" spans="1:13" s="88" customFormat="1" ht="15.75" thickBot="1" x14ac:dyDescent="0.3">
      <c r="A7" s="2094" t="s">
        <v>265</v>
      </c>
      <c r="B7" s="2094"/>
      <c r="C7" s="2094"/>
      <c r="D7" s="2094"/>
      <c r="E7" s="2094"/>
      <c r="F7" s="87"/>
      <c r="G7" s="87"/>
      <c r="H7" s="87"/>
      <c r="I7" s="87"/>
      <c r="J7" s="87"/>
      <c r="K7" s="87"/>
      <c r="L7" s="87"/>
      <c r="M7" s="87"/>
    </row>
    <row r="8" spans="1:13" ht="16.5" customHeight="1" x14ac:dyDescent="0.25">
      <c r="A8" s="2072" t="s">
        <v>266</v>
      </c>
      <c r="B8" s="2074" t="s">
        <v>267</v>
      </c>
      <c r="C8" s="2076" t="s">
        <v>268</v>
      </c>
      <c r="D8" s="2074" t="s">
        <v>269</v>
      </c>
      <c r="E8" s="2046" t="s">
        <v>270</v>
      </c>
    </row>
    <row r="9" spans="1:13" ht="16.5" customHeight="1" x14ac:dyDescent="0.25">
      <c r="A9" s="2073"/>
      <c r="B9" s="2075"/>
      <c r="C9" s="2077"/>
      <c r="D9" s="2075"/>
      <c r="E9" s="2047"/>
    </row>
    <row r="10" spans="1:13" ht="69" customHeight="1" x14ac:dyDescent="0.25">
      <c r="A10" s="2095" t="s">
        <v>271</v>
      </c>
      <c r="B10" s="2096" t="s">
        <v>272</v>
      </c>
      <c r="C10" s="89" t="s">
        <v>273</v>
      </c>
      <c r="D10" s="90">
        <v>2600000</v>
      </c>
      <c r="E10" s="91" t="s">
        <v>274</v>
      </c>
    </row>
    <row r="11" spans="1:13" ht="33" customHeight="1" x14ac:dyDescent="0.25">
      <c r="A11" s="2095"/>
      <c r="B11" s="2096"/>
      <c r="C11" s="89" t="s">
        <v>275</v>
      </c>
      <c r="D11" s="90">
        <v>15500000</v>
      </c>
      <c r="E11" s="91" t="s">
        <v>276</v>
      </c>
    </row>
    <row r="12" spans="1:13" ht="39.75" customHeight="1" x14ac:dyDescent="0.25">
      <c r="A12" s="2095"/>
      <c r="B12" s="2096"/>
      <c r="C12" s="89" t="s">
        <v>277</v>
      </c>
      <c r="D12" s="90">
        <v>12800000</v>
      </c>
      <c r="E12" s="91" t="s">
        <v>276</v>
      </c>
    </row>
    <row r="13" spans="1:13" ht="37.5" customHeight="1" x14ac:dyDescent="0.25">
      <c r="A13" s="2095"/>
      <c r="B13" s="2096"/>
      <c r="C13" s="89" t="s">
        <v>278</v>
      </c>
      <c r="D13" s="90">
        <v>2945000</v>
      </c>
      <c r="E13" s="2" t="s">
        <v>279</v>
      </c>
    </row>
    <row r="14" spans="1:13" ht="38.25" customHeight="1" x14ac:dyDescent="0.25">
      <c r="A14" s="2095"/>
      <c r="B14" s="2096"/>
      <c r="C14" s="89" t="s">
        <v>280</v>
      </c>
      <c r="D14" s="90">
        <v>4920000</v>
      </c>
      <c r="E14" s="91" t="s">
        <v>276</v>
      </c>
    </row>
    <row r="15" spans="1:13" ht="45" customHeight="1" x14ac:dyDescent="0.25">
      <c r="A15" s="2095"/>
      <c r="B15" s="2096"/>
      <c r="C15" s="89" t="s">
        <v>281</v>
      </c>
      <c r="D15" s="90">
        <v>3700000</v>
      </c>
      <c r="E15" s="92" t="s">
        <v>282</v>
      </c>
    </row>
    <row r="16" spans="1:13" ht="58.5" customHeight="1" x14ac:dyDescent="0.25">
      <c r="A16" s="2095"/>
      <c r="B16" s="2096"/>
      <c r="C16" s="89" t="s">
        <v>283</v>
      </c>
      <c r="D16" s="90">
        <v>3500000</v>
      </c>
      <c r="E16" s="91" t="s">
        <v>284</v>
      </c>
    </row>
    <row r="17" spans="1:6" ht="34.5" customHeight="1" x14ac:dyDescent="0.25">
      <c r="A17" s="2095"/>
      <c r="B17" s="2050" t="s">
        <v>285</v>
      </c>
      <c r="C17" s="93" t="s">
        <v>286</v>
      </c>
      <c r="D17" s="90">
        <v>1190250</v>
      </c>
      <c r="E17" s="3" t="s">
        <v>287</v>
      </c>
    </row>
    <row r="18" spans="1:6" ht="36" customHeight="1" x14ac:dyDescent="0.25">
      <c r="A18" s="2095"/>
      <c r="B18" s="2050"/>
      <c r="C18" s="93" t="s">
        <v>288</v>
      </c>
      <c r="D18" s="90">
        <v>1765000</v>
      </c>
      <c r="E18" s="3" t="s">
        <v>287</v>
      </c>
    </row>
    <row r="19" spans="1:6" ht="31.5" customHeight="1" x14ac:dyDescent="0.25">
      <c r="A19" s="2095"/>
      <c r="B19" s="2050"/>
      <c r="C19" s="93" t="s">
        <v>289</v>
      </c>
      <c r="D19" s="90">
        <v>12166750</v>
      </c>
      <c r="E19" s="3" t="s">
        <v>287</v>
      </c>
    </row>
    <row r="20" spans="1:6" ht="36" customHeight="1" x14ac:dyDescent="0.25">
      <c r="A20" s="2095"/>
      <c r="B20" s="2050"/>
      <c r="C20" s="93" t="s">
        <v>290</v>
      </c>
      <c r="D20" s="90">
        <v>125000</v>
      </c>
      <c r="E20" s="3" t="s">
        <v>287</v>
      </c>
    </row>
    <row r="21" spans="1:6" ht="37.5" customHeight="1" x14ac:dyDescent="0.25">
      <c r="A21" s="2095"/>
      <c r="B21" s="2050"/>
      <c r="C21" s="93" t="s">
        <v>291</v>
      </c>
      <c r="D21" s="90">
        <v>220000</v>
      </c>
      <c r="E21" s="2" t="s">
        <v>287</v>
      </c>
    </row>
    <row r="22" spans="1:6" ht="31.5" customHeight="1" x14ac:dyDescent="0.25">
      <c r="A22" s="2095"/>
      <c r="B22" s="2050"/>
      <c r="C22" s="93" t="s">
        <v>292</v>
      </c>
      <c r="D22" s="90">
        <v>96300847</v>
      </c>
      <c r="E22" s="2" t="s">
        <v>287</v>
      </c>
      <c r="F22" s="94"/>
    </row>
    <row r="23" spans="1:6" ht="38.25" customHeight="1" x14ac:dyDescent="0.25">
      <c r="A23" s="2095" t="s">
        <v>293</v>
      </c>
      <c r="B23" s="2050" t="s">
        <v>294</v>
      </c>
      <c r="C23" s="93" t="s">
        <v>295</v>
      </c>
      <c r="D23" s="90">
        <v>10275000</v>
      </c>
      <c r="E23" s="95" t="s">
        <v>296</v>
      </c>
    </row>
    <row r="24" spans="1:6" ht="57" customHeight="1" x14ac:dyDescent="0.25">
      <c r="A24" s="2095"/>
      <c r="B24" s="2050"/>
      <c r="C24" s="93" t="s">
        <v>297</v>
      </c>
      <c r="D24" s="90">
        <v>1640000</v>
      </c>
      <c r="E24" s="95" t="s">
        <v>296</v>
      </c>
    </row>
    <row r="25" spans="1:6" ht="36" customHeight="1" x14ac:dyDescent="0.25">
      <c r="A25" s="2095"/>
      <c r="B25" s="2050"/>
      <c r="C25" s="93" t="s">
        <v>298</v>
      </c>
      <c r="D25" s="90">
        <v>9500000</v>
      </c>
      <c r="E25" s="95" t="s">
        <v>296</v>
      </c>
    </row>
    <row r="26" spans="1:6" ht="46.5" customHeight="1" x14ac:dyDescent="0.25">
      <c r="A26" s="2095"/>
      <c r="B26" s="2050"/>
      <c r="C26" s="93" t="s">
        <v>299</v>
      </c>
      <c r="D26" s="90">
        <v>15665000</v>
      </c>
      <c r="E26" s="95" t="s">
        <v>296</v>
      </c>
    </row>
    <row r="27" spans="1:6" ht="51" customHeight="1" x14ac:dyDescent="0.25">
      <c r="A27" s="2095"/>
      <c r="B27" s="2050"/>
      <c r="C27" s="93" t="s">
        <v>300</v>
      </c>
      <c r="D27" s="90">
        <v>14620000</v>
      </c>
      <c r="E27" s="95" t="s">
        <v>296</v>
      </c>
    </row>
    <row r="28" spans="1:6" ht="65.25" customHeight="1" x14ac:dyDescent="0.25">
      <c r="A28" s="2095"/>
      <c r="B28" s="2050"/>
      <c r="C28" s="93" t="s">
        <v>301</v>
      </c>
      <c r="D28" s="90">
        <v>21895000</v>
      </c>
      <c r="E28" s="95" t="s">
        <v>302</v>
      </c>
    </row>
    <row r="29" spans="1:6" ht="42.75" customHeight="1" x14ac:dyDescent="0.25">
      <c r="A29" s="2095"/>
      <c r="B29" s="96" t="s">
        <v>303</v>
      </c>
      <c r="C29" s="93" t="s">
        <v>304</v>
      </c>
      <c r="D29" s="90">
        <v>35500000</v>
      </c>
      <c r="E29" s="92" t="s">
        <v>282</v>
      </c>
    </row>
    <row r="30" spans="1:6" ht="21.75" customHeight="1" x14ac:dyDescent="0.25">
      <c r="A30" s="97"/>
      <c r="B30" s="96"/>
      <c r="C30" s="93"/>
      <c r="D30" s="90"/>
      <c r="E30" s="3"/>
    </row>
    <row r="31" spans="1:6" ht="27.75" customHeight="1" thickBot="1" x14ac:dyDescent="0.3">
      <c r="A31" s="2092" t="s">
        <v>305</v>
      </c>
      <c r="B31" s="2093"/>
      <c r="C31" s="98" t="s">
        <v>306</v>
      </c>
      <c r="D31" s="99">
        <f>SUM(D10:D30)</f>
        <v>266827847</v>
      </c>
      <c r="E31" s="100"/>
    </row>
    <row r="32" spans="1:6" ht="15.75" thickTop="1" x14ac:dyDescent="0.25">
      <c r="D32" s="101" t="e">
        <f>+D31+#REF!+#REF!+#REF!</f>
        <v>#REF!</v>
      </c>
      <c r="E32" s="94"/>
    </row>
    <row r="33" spans="1:5" ht="15.75" thickBot="1" x14ac:dyDescent="0.3">
      <c r="A33" s="2091" t="s">
        <v>139</v>
      </c>
      <c r="B33" s="2091"/>
      <c r="C33" s="2091"/>
      <c r="D33" s="2091"/>
      <c r="E33" s="2091"/>
    </row>
    <row r="34" spans="1:5" x14ac:dyDescent="0.25">
      <c r="A34" s="2042" t="s">
        <v>266</v>
      </c>
      <c r="B34" s="2042" t="s">
        <v>267</v>
      </c>
      <c r="C34" s="2044" t="s">
        <v>268</v>
      </c>
      <c r="D34" s="2042" t="s">
        <v>269</v>
      </c>
      <c r="E34" s="2042" t="s">
        <v>270</v>
      </c>
    </row>
    <row r="35" spans="1:5" ht="15.75" thickBot="1" x14ac:dyDescent="0.3">
      <c r="A35" s="2043"/>
      <c r="B35" s="2043"/>
      <c r="C35" s="2045"/>
      <c r="D35" s="2043"/>
      <c r="E35" s="2043"/>
    </row>
    <row r="36" spans="1:5" ht="42.75" x14ac:dyDescent="0.25">
      <c r="A36" s="2078" t="s">
        <v>307</v>
      </c>
      <c r="B36" s="2081" t="s">
        <v>308</v>
      </c>
      <c r="C36" s="102" t="s">
        <v>309</v>
      </c>
      <c r="D36" s="103">
        <v>3600000</v>
      </c>
      <c r="E36" s="2084" t="s">
        <v>310</v>
      </c>
    </row>
    <row r="37" spans="1:5" ht="60" x14ac:dyDescent="0.25">
      <c r="A37" s="2079"/>
      <c r="B37" s="2082"/>
      <c r="C37" s="176" t="s">
        <v>311</v>
      </c>
      <c r="D37" s="104">
        <v>44000000</v>
      </c>
      <c r="E37" s="2033"/>
    </row>
    <row r="38" spans="1:5" ht="57" x14ac:dyDescent="0.25">
      <c r="A38" s="2079"/>
      <c r="B38" s="2083"/>
      <c r="C38" s="105" t="s">
        <v>312</v>
      </c>
      <c r="D38" s="104">
        <v>2000000</v>
      </c>
      <c r="E38" s="2033"/>
    </row>
    <row r="39" spans="1:5" ht="45" x14ac:dyDescent="0.25">
      <c r="A39" s="2079"/>
      <c r="B39" s="2085" t="s">
        <v>313</v>
      </c>
      <c r="C39" s="106" t="s">
        <v>314</v>
      </c>
      <c r="D39" s="104">
        <v>7385000</v>
      </c>
      <c r="E39" s="2033" t="s">
        <v>310</v>
      </c>
    </row>
    <row r="40" spans="1:5" ht="30" x14ac:dyDescent="0.25">
      <c r="A40" s="2079"/>
      <c r="B40" s="2086"/>
      <c r="C40" s="107" t="s">
        <v>315</v>
      </c>
      <c r="D40" s="104">
        <v>5200000</v>
      </c>
      <c r="E40" s="2033"/>
    </row>
    <row r="41" spans="1:5" ht="30" x14ac:dyDescent="0.25">
      <c r="A41" s="2079"/>
      <c r="B41" s="2086"/>
      <c r="C41" s="108" t="s">
        <v>316</v>
      </c>
      <c r="D41" s="104">
        <v>15000000</v>
      </c>
      <c r="E41" s="92" t="s">
        <v>317</v>
      </c>
    </row>
    <row r="42" spans="1:5" ht="120" x14ac:dyDescent="0.25">
      <c r="A42" s="2079"/>
      <c r="B42" s="109" t="s">
        <v>318</v>
      </c>
      <c r="C42" s="110" t="s">
        <v>319</v>
      </c>
      <c r="D42" s="104">
        <v>2650000</v>
      </c>
      <c r="E42" s="92" t="s">
        <v>310</v>
      </c>
    </row>
    <row r="43" spans="1:5" ht="42.75" x14ac:dyDescent="0.25">
      <c r="A43" s="2079"/>
      <c r="B43" s="2087" t="s">
        <v>320</v>
      </c>
      <c r="C43" s="111" t="s">
        <v>321</v>
      </c>
      <c r="D43" s="104">
        <v>4680000</v>
      </c>
      <c r="E43" s="2033" t="s">
        <v>16</v>
      </c>
    </row>
    <row r="44" spans="1:5" x14ac:dyDescent="0.25">
      <c r="A44" s="2079"/>
      <c r="B44" s="2088"/>
      <c r="C44" s="112" t="s">
        <v>322</v>
      </c>
      <c r="D44" s="104">
        <v>4783194</v>
      </c>
      <c r="E44" s="2033"/>
    </row>
    <row r="45" spans="1:5" ht="28.5" x14ac:dyDescent="0.25">
      <c r="A45" s="2079"/>
      <c r="B45" s="2089"/>
      <c r="C45" s="113" t="s">
        <v>323</v>
      </c>
      <c r="D45" s="104">
        <v>15253600</v>
      </c>
      <c r="E45" s="2033"/>
    </row>
    <row r="46" spans="1:5" ht="42.75" x14ac:dyDescent="0.25">
      <c r="A46" s="2079"/>
      <c r="B46" s="2087" t="s">
        <v>324</v>
      </c>
      <c r="C46" s="114" t="s">
        <v>325</v>
      </c>
      <c r="D46" s="104">
        <v>6675000</v>
      </c>
      <c r="E46" s="2090" t="s">
        <v>15</v>
      </c>
    </row>
    <row r="47" spans="1:5" ht="28.5" x14ac:dyDescent="0.25">
      <c r="A47" s="2079"/>
      <c r="B47" s="2088"/>
      <c r="C47" s="114" t="s">
        <v>326</v>
      </c>
      <c r="D47" s="104">
        <v>4587500</v>
      </c>
      <c r="E47" s="2090"/>
    </row>
    <row r="48" spans="1:5" x14ac:dyDescent="0.25">
      <c r="A48" s="2079"/>
      <c r="B48" s="2088"/>
      <c r="C48" s="115" t="s">
        <v>327</v>
      </c>
      <c r="D48" s="104">
        <v>1568000</v>
      </c>
      <c r="E48" s="2090"/>
    </row>
    <row r="49" spans="1:5" ht="45" x14ac:dyDescent="0.25">
      <c r="A49" s="2080"/>
      <c r="B49" s="2089"/>
      <c r="C49" s="116" t="s">
        <v>328</v>
      </c>
      <c r="D49" s="104">
        <v>1050000</v>
      </c>
      <c r="E49" s="117" t="s">
        <v>329</v>
      </c>
    </row>
    <row r="50" spans="1:5" ht="57" x14ac:dyDescent="0.25">
      <c r="A50" s="2063"/>
      <c r="B50" s="2065" t="s">
        <v>330</v>
      </c>
      <c r="C50" s="118" t="s">
        <v>331</v>
      </c>
      <c r="D50" s="119">
        <v>4500000</v>
      </c>
      <c r="E50" s="2067" t="s">
        <v>296</v>
      </c>
    </row>
    <row r="51" spans="1:5" ht="42.75" x14ac:dyDescent="0.25">
      <c r="A51" s="2064"/>
      <c r="B51" s="2066"/>
      <c r="C51" s="118" t="s">
        <v>332</v>
      </c>
      <c r="D51" s="119">
        <v>1200000</v>
      </c>
      <c r="E51" s="2067"/>
    </row>
    <row r="52" spans="1:5" ht="29.25" thickBot="1" x14ac:dyDescent="0.3">
      <c r="A52" s="2055"/>
      <c r="B52" s="2057"/>
      <c r="C52" s="118" t="s">
        <v>333</v>
      </c>
      <c r="D52" s="119">
        <v>1650000</v>
      </c>
      <c r="E52" s="2068"/>
    </row>
    <row r="53" spans="1:5" ht="16.5" thickTop="1" thickBot="1" x14ac:dyDescent="0.3">
      <c r="A53" s="2069" t="s">
        <v>334</v>
      </c>
      <c r="B53" s="2070"/>
      <c r="C53" s="120" t="s">
        <v>306</v>
      </c>
      <c r="D53" s="121">
        <f>SUM(D36:D52)</f>
        <v>125782294</v>
      </c>
      <c r="E53" s="122"/>
    </row>
    <row r="55" spans="1:5" ht="16.5" thickBot="1" x14ac:dyDescent="0.3">
      <c r="A55" s="2071" t="s">
        <v>335</v>
      </c>
      <c r="B55" s="2071"/>
      <c r="C55" s="2071"/>
      <c r="D55" s="2071"/>
      <c r="E55" s="2071"/>
    </row>
    <row r="56" spans="1:5" x14ac:dyDescent="0.25">
      <c r="A56" s="2072" t="s">
        <v>266</v>
      </c>
      <c r="B56" s="2074" t="s">
        <v>267</v>
      </c>
      <c r="C56" s="2076" t="s">
        <v>268</v>
      </c>
      <c r="D56" s="2074" t="s">
        <v>269</v>
      </c>
      <c r="E56" s="2046" t="s">
        <v>270</v>
      </c>
    </row>
    <row r="57" spans="1:5" x14ac:dyDescent="0.25">
      <c r="A57" s="2073"/>
      <c r="B57" s="2075"/>
      <c r="C57" s="2077"/>
      <c r="D57" s="2075"/>
      <c r="E57" s="2047"/>
    </row>
    <row r="58" spans="1:5" ht="28.5" x14ac:dyDescent="0.25">
      <c r="A58" s="2048" t="s">
        <v>336</v>
      </c>
      <c r="B58" s="2050" t="s">
        <v>337</v>
      </c>
      <c r="C58" s="123" t="s">
        <v>338</v>
      </c>
      <c r="D58" s="90">
        <v>1500000</v>
      </c>
      <c r="E58" s="2051" t="s">
        <v>339</v>
      </c>
    </row>
    <row r="59" spans="1:5" ht="28.5" x14ac:dyDescent="0.25">
      <c r="A59" s="2048"/>
      <c r="B59" s="2050"/>
      <c r="C59" s="123" t="s">
        <v>340</v>
      </c>
      <c r="D59" s="90">
        <v>3500000</v>
      </c>
      <c r="E59" s="2052"/>
    </row>
    <row r="60" spans="1:5" ht="75" x14ac:dyDescent="0.25">
      <c r="A60" s="2048"/>
      <c r="B60" s="2050"/>
      <c r="C60" s="124" t="s">
        <v>341</v>
      </c>
      <c r="D60" s="90">
        <v>27250188</v>
      </c>
      <c r="E60" s="91" t="s">
        <v>342</v>
      </c>
    </row>
    <row r="61" spans="1:5" ht="60" x14ac:dyDescent="0.25">
      <c r="A61" s="2048"/>
      <c r="B61" s="2050"/>
      <c r="C61" s="123" t="s">
        <v>343</v>
      </c>
      <c r="D61" s="90">
        <v>16850770</v>
      </c>
      <c r="E61" s="91" t="s">
        <v>344</v>
      </c>
    </row>
    <row r="62" spans="1:5" ht="30" x14ac:dyDescent="0.25">
      <c r="A62" s="2048"/>
      <c r="B62" s="2050"/>
      <c r="C62" s="124" t="s">
        <v>345</v>
      </c>
      <c r="D62" s="90">
        <v>1800000</v>
      </c>
      <c r="E62" s="91" t="s">
        <v>276</v>
      </c>
    </row>
    <row r="63" spans="1:5" ht="75" x14ac:dyDescent="0.25">
      <c r="A63" s="2048"/>
      <c r="B63" s="2050" t="s">
        <v>346</v>
      </c>
      <c r="C63" s="125" t="s">
        <v>347</v>
      </c>
      <c r="D63" s="90">
        <v>88700000</v>
      </c>
      <c r="E63" s="91" t="s">
        <v>348</v>
      </c>
    </row>
    <row r="64" spans="1:5" ht="75" x14ac:dyDescent="0.25">
      <c r="A64" s="2048"/>
      <c r="B64" s="2050"/>
      <c r="C64" s="126" t="s">
        <v>349</v>
      </c>
      <c r="D64" s="90">
        <v>17800000</v>
      </c>
      <c r="E64" s="91" t="s">
        <v>348</v>
      </c>
    </row>
    <row r="65" spans="1:5" ht="57" x14ac:dyDescent="0.25">
      <c r="A65" s="2048"/>
      <c r="B65" s="2053" t="s">
        <v>350</v>
      </c>
      <c r="C65" s="126" t="s">
        <v>351</v>
      </c>
      <c r="D65" s="90">
        <v>48943591.200000003</v>
      </c>
      <c r="E65" s="95" t="s">
        <v>352</v>
      </c>
    </row>
    <row r="66" spans="1:5" ht="42.75" x14ac:dyDescent="0.25">
      <c r="A66" s="2048"/>
      <c r="B66" s="2053"/>
      <c r="C66" s="123" t="s">
        <v>353</v>
      </c>
      <c r="D66" s="90">
        <v>46479704</v>
      </c>
      <c r="E66" s="95" t="s">
        <v>354</v>
      </c>
    </row>
    <row r="67" spans="1:5" ht="90" x14ac:dyDescent="0.25">
      <c r="A67" s="2048"/>
      <c r="B67" s="2053"/>
      <c r="C67" s="123" t="s">
        <v>355</v>
      </c>
      <c r="D67" s="90">
        <v>23779650</v>
      </c>
      <c r="E67" s="95" t="s">
        <v>356</v>
      </c>
    </row>
    <row r="68" spans="1:5" ht="90.75" thickBot="1" x14ac:dyDescent="0.3">
      <c r="A68" s="2049"/>
      <c r="B68" s="2054"/>
      <c r="C68" s="127" t="s">
        <v>357</v>
      </c>
      <c r="D68" s="128">
        <v>1502300</v>
      </c>
      <c r="E68" s="129" t="s">
        <v>356</v>
      </c>
    </row>
    <row r="69" spans="1:5" ht="60" x14ac:dyDescent="0.25">
      <c r="A69" s="2055"/>
      <c r="B69" s="2057" t="s">
        <v>358</v>
      </c>
      <c r="C69" s="130" t="s">
        <v>359</v>
      </c>
      <c r="D69" s="131">
        <v>1723000</v>
      </c>
      <c r="E69" s="132" t="s">
        <v>360</v>
      </c>
    </row>
    <row r="70" spans="1:5" ht="60" x14ac:dyDescent="0.25">
      <c r="A70" s="2056"/>
      <c r="B70" s="2058"/>
      <c r="C70" s="133" t="s">
        <v>361</v>
      </c>
      <c r="D70" s="90">
        <v>895000</v>
      </c>
      <c r="E70" s="91" t="s">
        <v>360</v>
      </c>
    </row>
    <row r="71" spans="1:5" ht="60" x14ac:dyDescent="0.25">
      <c r="A71" s="2056"/>
      <c r="B71" s="2058"/>
      <c r="C71" s="123" t="s">
        <v>362</v>
      </c>
      <c r="D71" s="90">
        <v>11500000</v>
      </c>
      <c r="E71" s="91" t="s">
        <v>363</v>
      </c>
    </row>
    <row r="72" spans="1:5" ht="60" x14ac:dyDescent="0.25">
      <c r="A72" s="2056"/>
      <c r="B72" s="2058"/>
      <c r="C72" s="123" t="s">
        <v>364</v>
      </c>
      <c r="D72" s="90">
        <v>478200</v>
      </c>
      <c r="E72" s="91" t="s">
        <v>363</v>
      </c>
    </row>
    <row r="73" spans="1:5" ht="28.5" x14ac:dyDescent="0.25">
      <c r="A73" s="2056"/>
      <c r="B73" s="2058" t="s">
        <v>365</v>
      </c>
      <c r="C73" s="133" t="s">
        <v>366</v>
      </c>
      <c r="D73" s="90">
        <v>2778650</v>
      </c>
      <c r="E73" s="2059" t="s">
        <v>356</v>
      </c>
    </row>
    <row r="74" spans="1:5" ht="42.75" x14ac:dyDescent="0.25">
      <c r="A74" s="2056"/>
      <c r="B74" s="2058"/>
      <c r="C74" s="133" t="s">
        <v>367</v>
      </c>
      <c r="D74" s="90">
        <v>1500000</v>
      </c>
      <c r="E74" s="2060"/>
    </row>
    <row r="75" spans="1:5" x14ac:dyDescent="0.25">
      <c r="A75" s="2056"/>
      <c r="B75" s="2058"/>
      <c r="C75" s="2062" t="s">
        <v>368</v>
      </c>
      <c r="D75" s="90">
        <v>1650000</v>
      </c>
      <c r="E75" s="2060"/>
    </row>
    <row r="76" spans="1:5" x14ac:dyDescent="0.25">
      <c r="A76" s="81"/>
      <c r="B76" s="2058"/>
      <c r="C76" s="2062"/>
      <c r="D76" s="90">
        <v>5500000</v>
      </c>
      <c r="E76" s="2061"/>
    </row>
    <row r="77" spans="1:5" ht="15.75" thickBot="1" x14ac:dyDescent="0.3">
      <c r="A77" s="2037" t="s">
        <v>369</v>
      </c>
      <c r="B77" s="2038"/>
      <c r="C77" s="134" t="s">
        <v>306</v>
      </c>
      <c r="D77" s="135">
        <f>SUM(D58:D76)</f>
        <v>304131053.19999999</v>
      </c>
      <c r="E77" s="136"/>
    </row>
    <row r="79" spans="1:5" ht="15.75" thickBot="1" x14ac:dyDescent="0.3">
      <c r="A79" s="2039" t="s">
        <v>370</v>
      </c>
      <c r="B79" s="2039"/>
      <c r="C79" s="2039"/>
      <c r="D79" s="2039"/>
      <c r="E79" s="2039"/>
    </row>
    <row r="80" spans="1:5" x14ac:dyDescent="0.25">
      <c r="A80" s="2040" t="s">
        <v>266</v>
      </c>
      <c r="B80" s="2042" t="s">
        <v>267</v>
      </c>
      <c r="C80" s="2044" t="s">
        <v>268</v>
      </c>
      <c r="D80" s="2042" t="s">
        <v>371</v>
      </c>
      <c r="E80" s="2046" t="s">
        <v>270</v>
      </c>
    </row>
    <row r="81" spans="1:5" ht="15.75" thickBot="1" x14ac:dyDescent="0.3">
      <c r="A81" s="2041"/>
      <c r="B81" s="2043"/>
      <c r="C81" s="2045"/>
      <c r="D81" s="2043"/>
      <c r="E81" s="2047"/>
    </row>
    <row r="82" spans="1:5" ht="48" customHeight="1" thickBot="1" x14ac:dyDescent="0.3">
      <c r="A82" s="2027" t="s">
        <v>372</v>
      </c>
      <c r="B82" s="2030" t="s">
        <v>373</v>
      </c>
      <c r="C82" s="137" t="s">
        <v>374</v>
      </c>
      <c r="D82" s="138">
        <v>19877000</v>
      </c>
      <c r="E82" s="2032" t="s">
        <v>375</v>
      </c>
    </row>
    <row r="83" spans="1:5" ht="84.75" customHeight="1" thickBot="1" x14ac:dyDescent="0.3">
      <c r="A83" s="2028"/>
      <c r="B83" s="2031"/>
      <c r="C83" s="137" t="s">
        <v>376</v>
      </c>
      <c r="D83" s="138">
        <v>1256000</v>
      </c>
      <c r="E83" s="2033"/>
    </row>
    <row r="84" spans="1:5" ht="86.25" thickBot="1" x14ac:dyDescent="0.3">
      <c r="A84" s="2029"/>
      <c r="B84" s="139" t="s">
        <v>377</v>
      </c>
      <c r="C84" s="140" t="s">
        <v>378</v>
      </c>
      <c r="D84" s="138">
        <v>4567890</v>
      </c>
      <c r="E84" s="2034"/>
    </row>
    <row r="85" spans="1:5" ht="16.5" thickTop="1" thickBot="1" x14ac:dyDescent="0.3">
      <c r="A85" s="2035" t="s">
        <v>379</v>
      </c>
      <c r="B85" s="2036"/>
      <c r="C85" s="141" t="s">
        <v>306</v>
      </c>
      <c r="D85" s="142">
        <f>SUM(D82:D84)</f>
        <v>25700890</v>
      </c>
      <c r="E85" s="143"/>
    </row>
    <row r="86" spans="1:5" ht="16.5" thickTop="1" thickBot="1" x14ac:dyDescent="0.3">
      <c r="A86" s="2035" t="s">
        <v>380</v>
      </c>
      <c r="B86" s="2036"/>
      <c r="C86" s="141" t="s">
        <v>306</v>
      </c>
      <c r="D86" s="142">
        <f>+D85+D77+D53+D31</f>
        <v>722442084.20000005</v>
      </c>
      <c r="E86" s="143"/>
    </row>
    <row r="87" spans="1:5" ht="15.75" thickTop="1" x14ac:dyDescent="0.25"/>
  </sheetData>
  <mergeCells count="65">
    <mergeCell ref="A6:E6"/>
    <mergeCell ref="A1:E1"/>
    <mergeCell ref="A2:E2"/>
    <mergeCell ref="A3:E3"/>
    <mergeCell ref="A4:E4"/>
    <mergeCell ref="A5:E5"/>
    <mergeCell ref="A31:B31"/>
    <mergeCell ref="A7:E7"/>
    <mergeCell ref="A8:A9"/>
    <mergeCell ref="B8:B9"/>
    <mergeCell ref="C8:C9"/>
    <mergeCell ref="D8:D9"/>
    <mergeCell ref="E8:E9"/>
    <mergeCell ref="A10:A22"/>
    <mergeCell ref="B10:B16"/>
    <mergeCell ref="B17:B22"/>
    <mergeCell ref="A23:A29"/>
    <mergeCell ref="B23:B28"/>
    <mergeCell ref="A33:E33"/>
    <mergeCell ref="A34:A35"/>
    <mergeCell ref="B34:B35"/>
    <mergeCell ref="C34:C35"/>
    <mergeCell ref="D34:D35"/>
    <mergeCell ref="E34:E35"/>
    <mergeCell ref="A36:A49"/>
    <mergeCell ref="B36:B38"/>
    <mergeCell ref="E36:E38"/>
    <mergeCell ref="B39:B41"/>
    <mergeCell ref="E39:E40"/>
    <mergeCell ref="B43:B45"/>
    <mergeCell ref="E43:E45"/>
    <mergeCell ref="B46:B49"/>
    <mergeCell ref="E46:E48"/>
    <mergeCell ref="A56:A57"/>
    <mergeCell ref="B56:B57"/>
    <mergeCell ref="C56:C57"/>
    <mergeCell ref="D56:D57"/>
    <mergeCell ref="E56:E57"/>
    <mergeCell ref="A50:A52"/>
    <mergeCell ref="B50:B52"/>
    <mergeCell ref="E50:E52"/>
    <mergeCell ref="A53:B53"/>
    <mergeCell ref="A55:E55"/>
    <mergeCell ref="A69:A75"/>
    <mergeCell ref="B69:B72"/>
    <mergeCell ref="B73:B76"/>
    <mergeCell ref="E73:E76"/>
    <mergeCell ref="C75:C76"/>
    <mergeCell ref="A58:A68"/>
    <mergeCell ref="B58:B62"/>
    <mergeCell ref="E58:E59"/>
    <mergeCell ref="B63:B64"/>
    <mergeCell ref="B65:B68"/>
    <mergeCell ref="A77:B77"/>
    <mergeCell ref="A79:E79"/>
    <mergeCell ref="A80:A81"/>
    <mergeCell ref="B80:B81"/>
    <mergeCell ref="C80:C81"/>
    <mergeCell ref="D80:D81"/>
    <mergeCell ref="E80:E81"/>
    <mergeCell ref="A82:A84"/>
    <mergeCell ref="B82:B83"/>
    <mergeCell ref="E82:E84"/>
    <mergeCell ref="A85:B85"/>
    <mergeCell ref="A86:B86"/>
  </mergeCells>
  <pageMargins left="0.70866141732283472" right="0.70866141732283472" top="0.35433070866141736" bottom="0.74803149606299213" header="0.31496062992125984" footer="0.31496062992125984"/>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5"/>
  <sheetViews>
    <sheetView view="pageBreakPreview" topLeftCell="A4" zoomScale="80" zoomScaleNormal="90" zoomScaleSheetLayoutView="80" workbookViewId="0">
      <selection activeCell="C61" sqref="C61"/>
    </sheetView>
  </sheetViews>
  <sheetFormatPr baseColWidth="10" defaultRowHeight="15" x14ac:dyDescent="0.25"/>
  <cols>
    <col min="1" max="1" width="41.5703125" customWidth="1"/>
    <col min="2" max="2" width="18.7109375" customWidth="1"/>
    <col min="3" max="3" width="20.85546875" customWidth="1"/>
    <col min="4" max="4" width="23.42578125" customWidth="1"/>
    <col min="5" max="5" width="19" customWidth="1"/>
    <col min="6" max="6" width="17.7109375" customWidth="1"/>
    <col min="7" max="7" width="22.42578125" customWidth="1"/>
    <col min="8" max="8" width="16.140625" customWidth="1"/>
    <col min="9" max="9" width="14.7109375" customWidth="1"/>
    <col min="10" max="10" width="13.28515625" customWidth="1"/>
    <col min="11" max="11" width="12.5703125" customWidth="1"/>
    <col min="12" max="12" width="17.140625" customWidth="1"/>
    <col min="13" max="13" width="5.28515625" customWidth="1"/>
    <col min="14" max="14" width="5.7109375" customWidth="1"/>
    <col min="15" max="18" width="3.28515625" customWidth="1"/>
    <col min="19" max="19" width="1.7109375" customWidth="1"/>
    <col min="257" max="257" width="21.710937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21.710937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21.710937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21.710937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21.710937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21.710937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21.710937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21.710937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21.710937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21.710937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21.710937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21.710937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21.710937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21.710937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21.710937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21.710937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21.710937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21.710937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21.710937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21.710937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21.710937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21.710937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21.710937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21.710937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21.710937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21.710937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21.710937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21.710937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21.710937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21.710937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21.710937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21.710937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21.710937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21.710937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21.710937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21.710937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21.710937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21.710937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21.710937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21.710937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21.710937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21.710937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21.710937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21.710937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21.710937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21.710937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21.710937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21.710937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21.710937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21.710937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21.710937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21.710937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21.710937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21.710937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21.710937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21.710937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21.710937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21.710937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21.710937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21.710937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21.710937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21.710937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21.710937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8" s="82" customFormat="1" ht="24.95" customHeight="1" x14ac:dyDescent="0.25">
      <c r="A1" s="145" t="s">
        <v>5</v>
      </c>
      <c r="B1" s="145" t="s">
        <v>231</v>
      </c>
      <c r="C1" s="145"/>
      <c r="D1" s="145"/>
      <c r="E1" s="146"/>
      <c r="F1" s="146"/>
      <c r="G1" s="146"/>
      <c r="H1" s="146"/>
      <c r="I1" s="146"/>
      <c r="J1" s="146"/>
      <c r="K1" s="146"/>
      <c r="L1" s="146"/>
      <c r="M1" s="146"/>
      <c r="N1" s="146"/>
      <c r="O1" s="146"/>
      <c r="P1" s="146"/>
      <c r="Q1" s="146"/>
      <c r="R1" s="146"/>
    </row>
    <row r="2" spans="1:18" s="82" customFormat="1" ht="24.95" customHeight="1" x14ac:dyDescent="0.25">
      <c r="A2" s="145" t="s">
        <v>5</v>
      </c>
      <c r="B2" s="147" t="s">
        <v>239</v>
      </c>
      <c r="C2" s="148"/>
      <c r="D2" s="145"/>
      <c r="E2" s="146"/>
      <c r="F2" s="146"/>
      <c r="G2" s="146"/>
      <c r="H2" s="146"/>
      <c r="I2" s="146"/>
      <c r="J2" s="146"/>
      <c r="K2" s="146"/>
      <c r="L2" s="146"/>
      <c r="M2" s="146"/>
      <c r="N2" s="146"/>
      <c r="O2" s="146"/>
      <c r="P2" s="146"/>
      <c r="Q2" s="146"/>
      <c r="R2" s="146"/>
    </row>
    <row r="3" spans="1:18" s="82" customFormat="1" ht="24.95" customHeight="1" x14ac:dyDescent="0.25">
      <c r="A3" s="145" t="s">
        <v>234</v>
      </c>
      <c r="B3" s="1399" t="s">
        <v>994</v>
      </c>
      <c r="C3" s="1399"/>
      <c r="D3" s="1399"/>
      <c r="E3" s="146"/>
      <c r="F3" s="146"/>
      <c r="G3" s="146"/>
      <c r="H3" s="146"/>
      <c r="I3" s="146"/>
      <c r="J3" s="146"/>
      <c r="K3" s="146"/>
      <c r="L3" s="146"/>
      <c r="M3" s="146"/>
      <c r="N3" s="146"/>
      <c r="O3" s="146"/>
      <c r="P3" s="146"/>
      <c r="Q3" s="146"/>
      <c r="R3" s="146"/>
    </row>
    <row r="4" spans="1:18" s="82" customFormat="1" ht="24.95" customHeight="1" x14ac:dyDescent="0.25">
      <c r="A4" s="145" t="s">
        <v>235</v>
      </c>
      <c r="B4" s="149" t="s">
        <v>237</v>
      </c>
      <c r="C4" s="145"/>
      <c r="D4" s="145"/>
      <c r="E4" s="146"/>
      <c r="F4" s="146"/>
      <c r="G4" s="146"/>
      <c r="H4" s="146"/>
      <c r="I4" s="146"/>
      <c r="J4" s="146"/>
      <c r="K4" s="146"/>
      <c r="L4" s="146"/>
      <c r="M4" s="146"/>
      <c r="N4" s="146"/>
      <c r="O4" s="146"/>
      <c r="P4" s="146"/>
      <c r="Q4" s="146"/>
      <c r="R4" s="146"/>
    </row>
    <row r="5" spans="1:18" s="82" customFormat="1" ht="35.1" customHeight="1" x14ac:dyDescent="0.25">
      <c r="A5" s="149" t="s">
        <v>233</v>
      </c>
      <c r="B5" s="1395" t="s">
        <v>993</v>
      </c>
      <c r="C5" s="1395"/>
      <c r="D5" s="1395"/>
      <c r="E5" s="146"/>
      <c r="F5" s="146"/>
      <c r="G5" s="146"/>
      <c r="H5" s="146"/>
      <c r="I5" s="146"/>
      <c r="J5" s="146"/>
      <c r="K5" s="146"/>
      <c r="L5" s="146"/>
      <c r="M5" s="146"/>
      <c r="N5" s="146"/>
      <c r="O5" s="146"/>
      <c r="P5" s="146"/>
      <c r="Q5" s="146"/>
      <c r="R5" s="146"/>
    </row>
    <row r="6" spans="1:18" s="82" customFormat="1" ht="35.1" customHeight="1" x14ac:dyDescent="0.25">
      <c r="A6" s="149" t="s">
        <v>232</v>
      </c>
      <c r="B6" s="1395" t="s">
        <v>992</v>
      </c>
      <c r="C6" s="1395"/>
      <c r="D6" s="1395"/>
      <c r="E6" s="146"/>
      <c r="F6" s="146"/>
      <c r="G6" s="146"/>
      <c r="H6" s="146"/>
      <c r="I6" s="146"/>
      <c r="J6" s="146"/>
      <c r="K6" s="146"/>
      <c r="L6" s="146"/>
      <c r="M6" s="146"/>
      <c r="N6" s="146"/>
      <c r="O6" s="146"/>
      <c r="P6" s="146"/>
      <c r="Q6" s="146"/>
      <c r="R6" s="146"/>
    </row>
    <row r="7" spans="1:18" s="83" customFormat="1" ht="15.75" customHeight="1" x14ac:dyDescent="0.3">
      <c r="A7" s="145" t="s">
        <v>241</v>
      </c>
      <c r="B7" s="145"/>
      <c r="C7" s="145"/>
      <c r="D7" s="146"/>
      <c r="E7" s="146"/>
      <c r="F7" s="146"/>
      <c r="G7" s="146"/>
      <c r="H7" s="146"/>
      <c r="I7" s="146"/>
      <c r="J7" s="1030"/>
      <c r="K7" s="1030"/>
      <c r="L7" s="1030" t="s">
        <v>835</v>
      </c>
      <c r="M7" s="146"/>
      <c r="N7" s="146"/>
      <c r="O7" s="146"/>
      <c r="P7" s="146"/>
      <c r="Q7" s="146"/>
      <c r="R7" s="146"/>
    </row>
    <row r="8" spans="1:18" s="82" customFormat="1" ht="24.95" customHeight="1" x14ac:dyDescent="0.25">
      <c r="A8" s="1399" t="s">
        <v>991</v>
      </c>
      <c r="B8" s="1399"/>
      <c r="C8" s="145"/>
      <c r="D8" s="146"/>
      <c r="E8" s="146"/>
      <c r="F8" s="146"/>
      <c r="G8" s="146"/>
      <c r="H8" s="146"/>
      <c r="I8" s="146"/>
      <c r="J8" s="1030"/>
      <c r="K8" s="1030"/>
      <c r="L8" s="1030"/>
      <c r="M8" s="146"/>
      <c r="N8" s="146"/>
      <c r="O8" s="146"/>
      <c r="P8" s="146"/>
      <c r="Q8" s="146"/>
      <c r="R8" s="146"/>
    </row>
    <row r="9" spans="1:18" s="82" customFormat="1" ht="14.25" customHeight="1" x14ac:dyDescent="0.25">
      <c r="A9" s="508"/>
      <c r="B9" s="508"/>
      <c r="C9" s="508"/>
      <c r="D9" s="508"/>
      <c r="E9" s="508"/>
      <c r="F9" s="508"/>
      <c r="G9" s="508"/>
      <c r="H9" s="673"/>
      <c r="I9" s="673"/>
      <c r="J9" s="673"/>
      <c r="K9" s="673"/>
      <c r="L9" s="673"/>
      <c r="M9" s="146"/>
      <c r="N9" s="146"/>
      <c r="O9" s="146"/>
      <c r="P9" s="146"/>
      <c r="Q9" s="146"/>
      <c r="R9" s="146"/>
    </row>
    <row r="10" spans="1:18" s="84" customFormat="1" ht="29.25" customHeight="1" thickBot="1" x14ac:dyDescent="0.35">
      <c r="A10" s="1400" t="s">
        <v>242</v>
      </c>
      <c r="B10" s="1400"/>
      <c r="C10" s="1400"/>
      <c r="D10" s="1400"/>
      <c r="E10" s="1400"/>
      <c r="F10" s="1400"/>
      <c r="G10" s="1400"/>
      <c r="H10" s="1400"/>
      <c r="I10" s="1400"/>
      <c r="J10" s="1400"/>
      <c r="K10" s="1400"/>
      <c r="L10" s="1400"/>
      <c r="M10" s="1400"/>
      <c r="N10" s="1400"/>
      <c r="O10" s="1400"/>
      <c r="P10" s="1400"/>
      <c r="Q10" s="1400"/>
      <c r="R10" s="1400"/>
    </row>
    <row r="11" spans="1:18" s="1" customFormat="1" ht="16.5" thickTop="1" x14ac:dyDescent="0.25">
      <c r="A11" s="1365" t="s">
        <v>243</v>
      </c>
      <c r="B11" s="1345" t="s">
        <v>244</v>
      </c>
      <c r="C11" s="1345"/>
      <c r="D11" s="1376" t="s">
        <v>245</v>
      </c>
      <c r="E11" s="1376" t="s">
        <v>246</v>
      </c>
      <c r="F11" s="1376" t="s">
        <v>247</v>
      </c>
      <c r="G11" s="1376" t="s">
        <v>248</v>
      </c>
      <c r="H11" s="1376" t="s">
        <v>249</v>
      </c>
      <c r="I11" s="1376"/>
      <c r="J11" s="1376"/>
      <c r="K11" s="1376"/>
      <c r="L11" s="1345" t="s">
        <v>3</v>
      </c>
      <c r="M11" s="1345" t="s">
        <v>4</v>
      </c>
      <c r="N11" s="1345"/>
      <c r="O11" s="1345"/>
      <c r="P11" s="1345"/>
      <c r="Q11" s="1345"/>
      <c r="R11" s="1346"/>
    </row>
    <row r="12" spans="1:18" s="1" customFormat="1" ht="15.75" x14ac:dyDescent="0.25">
      <c r="A12" s="1366"/>
      <c r="B12" s="1339"/>
      <c r="C12" s="1339"/>
      <c r="D12" s="1340"/>
      <c r="E12" s="1340"/>
      <c r="F12" s="1340"/>
      <c r="G12" s="1340"/>
      <c r="H12" s="150" t="s">
        <v>0</v>
      </c>
      <c r="I12" s="150" t="s">
        <v>1</v>
      </c>
      <c r="J12" s="150" t="s">
        <v>250</v>
      </c>
      <c r="K12" s="150" t="s">
        <v>2</v>
      </c>
      <c r="L12" s="1339"/>
      <c r="M12" s="1339"/>
      <c r="N12" s="1339"/>
      <c r="O12" s="1339"/>
      <c r="P12" s="1339"/>
      <c r="Q12" s="1339"/>
      <c r="R12" s="1347"/>
    </row>
    <row r="13" spans="1:18" s="82" customFormat="1" ht="81.75" customHeight="1" thickBot="1" x14ac:dyDescent="0.3">
      <c r="A13" s="144" t="s">
        <v>107</v>
      </c>
      <c r="B13" s="1396" t="s">
        <v>990</v>
      </c>
      <c r="C13" s="1396"/>
      <c r="D13" s="507" t="s">
        <v>989</v>
      </c>
      <c r="E13" s="151" t="s">
        <v>986</v>
      </c>
      <c r="F13" s="151">
        <v>1</v>
      </c>
      <c r="G13" s="151"/>
      <c r="H13" s="1029" t="s">
        <v>622</v>
      </c>
      <c r="I13" s="1028" t="s">
        <v>622</v>
      </c>
      <c r="J13" s="1028" t="s">
        <v>622</v>
      </c>
      <c r="K13" s="1027" t="s">
        <v>622</v>
      </c>
      <c r="L13" s="154">
        <f>C17+C18+C20+C19+C21+C22+C25+C29</f>
        <v>18103000</v>
      </c>
      <c r="M13" s="1397"/>
      <c r="N13" s="1397"/>
      <c r="O13" s="1397"/>
      <c r="P13" s="1397"/>
      <c r="Q13" s="1397"/>
      <c r="R13" s="1398"/>
    </row>
    <row r="14" spans="1:18" s="84" customFormat="1" ht="18" thickTop="1" x14ac:dyDescent="0.3">
      <c r="A14" s="158" t="s">
        <v>251</v>
      </c>
      <c r="B14" s="159"/>
      <c r="C14" s="159"/>
      <c r="D14" s="159"/>
      <c r="E14" s="159"/>
      <c r="F14" s="159"/>
      <c r="G14" s="159"/>
      <c r="H14" s="159"/>
      <c r="I14" s="159"/>
      <c r="J14" s="159"/>
      <c r="K14" s="159"/>
      <c r="L14" s="159"/>
      <c r="M14" s="159"/>
      <c r="N14" s="159"/>
      <c r="O14" s="159"/>
      <c r="P14" s="159"/>
      <c r="Q14" s="159"/>
      <c r="R14" s="160"/>
    </row>
    <row r="15" spans="1:18" s="1" customFormat="1" ht="15.75" x14ac:dyDescent="0.25">
      <c r="A15" s="1366" t="s">
        <v>252</v>
      </c>
      <c r="B15" s="1339"/>
      <c r="C15" s="1340" t="s">
        <v>253</v>
      </c>
      <c r="D15" s="1340" t="s">
        <v>6</v>
      </c>
      <c r="E15" s="1340"/>
      <c r="F15" s="1340"/>
      <c r="G15" s="1340"/>
      <c r="H15" s="1340" t="s">
        <v>254</v>
      </c>
      <c r="I15" s="1340"/>
      <c r="J15" s="1340"/>
      <c r="K15" s="1340"/>
      <c r="L15" s="1339" t="s">
        <v>255</v>
      </c>
      <c r="M15" s="1340" t="s">
        <v>256</v>
      </c>
      <c r="N15" s="1340"/>
      <c r="O15" s="1340"/>
      <c r="P15" s="1340"/>
      <c r="Q15" s="1340"/>
      <c r="R15" s="1341"/>
    </row>
    <row r="16" spans="1:18" s="1" customFormat="1" ht="45.75" customHeight="1" x14ac:dyDescent="0.25">
      <c r="A16" s="1366"/>
      <c r="B16" s="1339"/>
      <c r="C16" s="1342"/>
      <c r="D16" s="953" t="s">
        <v>257</v>
      </c>
      <c r="E16" s="953" t="s">
        <v>7</v>
      </c>
      <c r="F16" s="953" t="s">
        <v>258</v>
      </c>
      <c r="G16" s="953" t="s">
        <v>8</v>
      </c>
      <c r="H16" s="953" t="s">
        <v>0</v>
      </c>
      <c r="I16" s="953" t="s">
        <v>1</v>
      </c>
      <c r="J16" s="953" t="s">
        <v>250</v>
      </c>
      <c r="K16" s="150" t="s">
        <v>2</v>
      </c>
      <c r="L16" s="1339"/>
      <c r="M16" s="161" t="s">
        <v>9</v>
      </c>
      <c r="N16" s="161" t="s">
        <v>10</v>
      </c>
      <c r="O16" s="161" t="s">
        <v>11</v>
      </c>
      <c r="P16" s="161" t="s">
        <v>12</v>
      </c>
      <c r="Q16" s="161" t="s">
        <v>13</v>
      </c>
      <c r="R16" s="162" t="s">
        <v>14</v>
      </c>
    </row>
    <row r="17" spans="1:19" ht="33.75" customHeight="1" x14ac:dyDescent="0.25">
      <c r="A17" s="1367" t="s">
        <v>988</v>
      </c>
      <c r="B17" s="1383"/>
      <c r="C17" s="1026">
        <v>900000</v>
      </c>
      <c r="D17" s="809" t="s">
        <v>987</v>
      </c>
      <c r="E17" s="761">
        <v>3</v>
      </c>
      <c r="F17" s="1009">
        <v>300000</v>
      </c>
      <c r="G17" s="1009">
        <f>+E17*F17</f>
        <v>900000</v>
      </c>
      <c r="H17" s="811">
        <v>225000</v>
      </c>
      <c r="I17" s="761">
        <v>225000</v>
      </c>
      <c r="J17" s="761">
        <v>225000</v>
      </c>
      <c r="K17" s="758">
        <v>225000</v>
      </c>
      <c r="L17" s="167"/>
      <c r="M17" s="164"/>
      <c r="N17" s="164"/>
      <c r="O17" s="164"/>
      <c r="P17" s="164"/>
      <c r="Q17" s="164"/>
      <c r="R17" s="168"/>
      <c r="S17" s="23"/>
    </row>
    <row r="18" spans="1:19" ht="27" customHeight="1" x14ac:dyDescent="0.25">
      <c r="A18" s="1369"/>
      <c r="B18" s="1384"/>
      <c r="C18" s="1022">
        <v>1200000</v>
      </c>
      <c r="D18" s="809" t="s">
        <v>986</v>
      </c>
      <c r="E18" s="1005">
        <v>12</v>
      </c>
      <c r="F18" s="1009" t="s">
        <v>985</v>
      </c>
      <c r="G18" s="1009">
        <v>1200000</v>
      </c>
      <c r="H18" s="761"/>
      <c r="I18" s="761">
        <v>600000</v>
      </c>
      <c r="J18" s="761">
        <v>600000</v>
      </c>
      <c r="K18" s="758"/>
      <c r="L18" s="167"/>
      <c r="M18" s="164"/>
      <c r="N18" s="164"/>
      <c r="O18" s="164"/>
      <c r="P18" s="164"/>
      <c r="Q18" s="164"/>
      <c r="R18" s="168"/>
      <c r="S18" s="23"/>
    </row>
    <row r="19" spans="1:19" ht="34.5" customHeight="1" x14ac:dyDescent="0.25">
      <c r="A19" s="1388" t="s">
        <v>984</v>
      </c>
      <c r="B19" s="1389"/>
      <c r="C19" s="1022">
        <v>35000</v>
      </c>
      <c r="D19" s="809" t="s">
        <v>983</v>
      </c>
      <c r="E19" s="761">
        <v>1</v>
      </c>
      <c r="F19" s="1009">
        <v>35000</v>
      </c>
      <c r="G19" s="1009">
        <v>35000</v>
      </c>
      <c r="H19" s="761"/>
      <c r="I19" s="761">
        <v>17500</v>
      </c>
      <c r="J19" s="761">
        <v>17500</v>
      </c>
      <c r="K19" s="758"/>
      <c r="L19" s="167"/>
      <c r="M19" s="164"/>
      <c r="N19" s="164"/>
      <c r="O19" s="164"/>
      <c r="P19" s="164"/>
      <c r="Q19" s="164"/>
      <c r="R19" s="168"/>
      <c r="S19" s="23"/>
    </row>
    <row r="20" spans="1:19" ht="34.5" customHeight="1" x14ac:dyDescent="0.25">
      <c r="A20" s="1025" t="s">
        <v>982</v>
      </c>
      <c r="B20" s="1024" t="s">
        <v>981</v>
      </c>
      <c r="C20" s="1023">
        <v>600000</v>
      </c>
      <c r="D20" s="809" t="s">
        <v>521</v>
      </c>
      <c r="E20" s="761">
        <v>1200</v>
      </c>
      <c r="F20" s="1009">
        <v>500</v>
      </c>
      <c r="G20" s="1009">
        <f>E20*F20</f>
        <v>600000</v>
      </c>
      <c r="H20" s="761">
        <v>150000</v>
      </c>
      <c r="I20" s="761">
        <v>150000</v>
      </c>
      <c r="J20" s="761">
        <v>150000</v>
      </c>
      <c r="K20" s="1012">
        <v>150000</v>
      </c>
      <c r="L20" s="504"/>
      <c r="M20" s="500"/>
      <c r="N20" s="500"/>
      <c r="O20" s="500"/>
      <c r="P20" s="500"/>
      <c r="Q20" s="500"/>
      <c r="R20" s="503"/>
      <c r="S20" s="23"/>
    </row>
    <row r="21" spans="1:19" ht="36.75" customHeight="1" x14ac:dyDescent="0.25">
      <c r="A21" s="1379" t="s">
        <v>980</v>
      </c>
      <c r="B21" s="1379"/>
      <c r="C21" s="1022">
        <v>100000</v>
      </c>
      <c r="D21" s="809" t="s">
        <v>979</v>
      </c>
      <c r="E21" s="761">
        <v>1</v>
      </c>
      <c r="F21" s="1009">
        <v>100000</v>
      </c>
      <c r="G21" s="1009">
        <v>100000</v>
      </c>
      <c r="H21" s="761">
        <v>100000</v>
      </c>
      <c r="I21" s="761"/>
      <c r="J21" s="761"/>
      <c r="K21" s="1012"/>
      <c r="L21" s="504"/>
      <c r="M21" s="500"/>
      <c r="N21" s="500"/>
      <c r="O21" s="500"/>
      <c r="P21" s="500"/>
      <c r="Q21" s="500"/>
      <c r="R21" s="503"/>
      <c r="S21" s="23"/>
    </row>
    <row r="22" spans="1:19" ht="36.75" customHeight="1" x14ac:dyDescent="0.25">
      <c r="A22" s="1379" t="s">
        <v>978</v>
      </c>
      <c r="B22" s="1020" t="s">
        <v>977</v>
      </c>
      <c r="C22" s="1380">
        <f>H22+H23+H24</f>
        <v>14700000</v>
      </c>
      <c r="D22" s="809" t="s">
        <v>521</v>
      </c>
      <c r="E22" s="761">
        <v>45000</v>
      </c>
      <c r="F22" s="1009">
        <v>60</v>
      </c>
      <c r="G22" s="1009">
        <f>E22*F23</f>
        <v>2700000</v>
      </c>
      <c r="H22" s="761">
        <v>2700000</v>
      </c>
      <c r="I22" s="761"/>
      <c r="J22" s="761"/>
      <c r="K22" s="1019"/>
      <c r="L22" s="505"/>
      <c r="M22" s="774"/>
      <c r="N22" s="774"/>
      <c r="O22" s="774"/>
      <c r="P22" s="774"/>
      <c r="Q22" s="774"/>
      <c r="R22" s="770"/>
      <c r="S22" s="23"/>
    </row>
    <row r="23" spans="1:19" ht="36.75" customHeight="1" x14ac:dyDescent="0.25">
      <c r="A23" s="1379"/>
      <c r="B23" s="1020" t="s">
        <v>976</v>
      </c>
      <c r="C23" s="1380"/>
      <c r="D23" s="809" t="s">
        <v>521</v>
      </c>
      <c r="E23" s="761">
        <v>160000</v>
      </c>
      <c r="F23" s="1021">
        <v>60</v>
      </c>
      <c r="G23" s="1009">
        <f>E23*F23</f>
        <v>9600000</v>
      </c>
      <c r="H23" s="761">
        <v>9600000</v>
      </c>
      <c r="I23" s="761"/>
      <c r="J23" s="761"/>
      <c r="K23" s="1019"/>
      <c r="L23" s="505"/>
      <c r="M23" s="774"/>
      <c r="N23" s="774"/>
      <c r="O23" s="774"/>
      <c r="P23" s="774"/>
      <c r="Q23" s="774"/>
      <c r="R23" s="770"/>
      <c r="S23" s="23"/>
    </row>
    <row r="24" spans="1:19" ht="36.75" customHeight="1" x14ac:dyDescent="0.25">
      <c r="A24" s="1379"/>
      <c r="B24" s="1020" t="s">
        <v>975</v>
      </c>
      <c r="C24" s="1380"/>
      <c r="D24" s="809" t="s">
        <v>521</v>
      </c>
      <c r="E24" s="761">
        <v>40000</v>
      </c>
      <c r="F24" s="1009">
        <v>60</v>
      </c>
      <c r="G24" s="1009">
        <f>E24*F24</f>
        <v>2400000</v>
      </c>
      <c r="H24" s="761">
        <v>2400000</v>
      </c>
      <c r="I24" s="761"/>
      <c r="J24" s="761"/>
      <c r="K24" s="1019"/>
      <c r="L24" s="505"/>
      <c r="M24" s="774"/>
      <c r="N24" s="774"/>
      <c r="O24" s="774"/>
      <c r="P24" s="774"/>
      <c r="Q24" s="774"/>
      <c r="R24" s="770"/>
      <c r="S24" s="23"/>
    </row>
    <row r="25" spans="1:19" ht="34.5" customHeight="1" x14ac:dyDescent="0.25">
      <c r="A25" s="1379" t="s">
        <v>974</v>
      </c>
      <c r="B25" s="1385"/>
      <c r="C25" s="1380">
        <f>G25+G26+G27+G28</f>
        <v>156000</v>
      </c>
      <c r="D25" s="809" t="s">
        <v>972</v>
      </c>
      <c r="E25" s="761">
        <v>1</v>
      </c>
      <c r="F25" s="1009">
        <v>100000</v>
      </c>
      <c r="G25" s="1009">
        <v>100000</v>
      </c>
      <c r="H25" s="1008"/>
      <c r="I25" s="761">
        <v>100000</v>
      </c>
      <c r="J25" s="761"/>
      <c r="K25" s="950"/>
      <c r="L25" s="1018"/>
      <c r="M25" s="949"/>
      <c r="N25" s="949"/>
      <c r="O25" s="949"/>
      <c r="P25" s="949"/>
      <c r="Q25" s="949"/>
      <c r="R25" s="948"/>
      <c r="S25" s="23"/>
    </row>
    <row r="26" spans="1:19" ht="34.5" customHeight="1" x14ac:dyDescent="0.25">
      <c r="A26" s="1385"/>
      <c r="B26" s="1385"/>
      <c r="C26" s="1380"/>
      <c r="D26" s="1017" t="s">
        <v>971</v>
      </c>
      <c r="E26" s="761">
        <v>3</v>
      </c>
      <c r="F26" s="1009">
        <v>2000</v>
      </c>
      <c r="G26" s="1009">
        <f>E26*F26</f>
        <v>6000</v>
      </c>
      <c r="H26" s="1008"/>
      <c r="I26" s="761">
        <v>6000</v>
      </c>
      <c r="J26" s="761"/>
      <c r="K26" s="758"/>
      <c r="L26" s="167"/>
      <c r="M26" s="164"/>
      <c r="N26" s="164"/>
      <c r="O26" s="164"/>
      <c r="P26" s="164"/>
      <c r="Q26" s="164"/>
      <c r="R26" s="922"/>
      <c r="S26" s="23"/>
    </row>
    <row r="27" spans="1:19" ht="36.75" customHeight="1" x14ac:dyDescent="0.25">
      <c r="A27" s="1385"/>
      <c r="B27" s="1385"/>
      <c r="C27" s="1380"/>
      <c r="D27" s="1017" t="s">
        <v>970</v>
      </c>
      <c r="E27" s="761">
        <v>30</v>
      </c>
      <c r="F27" s="1009">
        <v>1000</v>
      </c>
      <c r="G27" s="1009">
        <f>E27*F27</f>
        <v>30000</v>
      </c>
      <c r="H27" s="1008"/>
      <c r="I27" s="761">
        <f>G27:G32</f>
        <v>30000</v>
      </c>
      <c r="J27" s="761"/>
      <c r="K27" s="758"/>
      <c r="L27" s="167"/>
      <c r="M27" s="164"/>
      <c r="N27" s="164"/>
      <c r="O27" s="164"/>
      <c r="P27" s="164"/>
      <c r="Q27" s="164"/>
      <c r="R27" s="922"/>
      <c r="S27" s="23"/>
    </row>
    <row r="28" spans="1:19" s="85" customFormat="1" ht="31.5" customHeight="1" x14ac:dyDescent="0.25">
      <c r="A28" s="1386"/>
      <c r="B28" s="1386"/>
      <c r="C28" s="1406"/>
      <c r="D28" s="1016" t="s">
        <v>969</v>
      </c>
      <c r="E28" s="1013">
        <v>200</v>
      </c>
      <c r="F28" s="1015">
        <v>100</v>
      </c>
      <c r="G28" s="1015">
        <f>E28*F28</f>
        <v>20000</v>
      </c>
      <c r="H28" s="1014"/>
      <c r="I28" s="1013">
        <v>20000</v>
      </c>
      <c r="J28" s="1013"/>
      <c r="K28" s="1012"/>
      <c r="L28" s="504"/>
      <c r="M28" s="500"/>
      <c r="N28" s="500"/>
      <c r="O28" s="500"/>
      <c r="P28" s="500"/>
      <c r="Q28" s="500"/>
      <c r="R28" s="1011"/>
      <c r="S28" s="687"/>
    </row>
    <row r="29" spans="1:19" s="85" customFormat="1" ht="31.5" customHeight="1" x14ac:dyDescent="0.25">
      <c r="A29" s="1387" t="s">
        <v>973</v>
      </c>
      <c r="B29" s="1387"/>
      <c r="C29" s="1380">
        <f>G29+G30+G31+G32</f>
        <v>412000</v>
      </c>
      <c r="D29" s="1006" t="s">
        <v>972</v>
      </c>
      <c r="E29" s="761">
        <v>1</v>
      </c>
      <c r="F29" s="1009">
        <v>100000</v>
      </c>
      <c r="G29" s="1009">
        <v>100000</v>
      </c>
      <c r="H29" s="1008"/>
      <c r="I29" s="761">
        <v>100000</v>
      </c>
      <c r="J29" s="761"/>
      <c r="K29" s="761"/>
      <c r="L29" s="874"/>
      <c r="M29" s="761"/>
      <c r="N29" s="761"/>
      <c r="O29" s="761"/>
      <c r="P29" s="761"/>
      <c r="Q29" s="761"/>
      <c r="R29" s="761"/>
      <c r="S29" s="687"/>
    </row>
    <row r="30" spans="1:19" s="85" customFormat="1" ht="31.5" customHeight="1" x14ac:dyDescent="0.25">
      <c r="A30" s="1387"/>
      <c r="B30" s="1387"/>
      <c r="C30" s="1380"/>
      <c r="D30" s="1010" t="s">
        <v>971</v>
      </c>
      <c r="E30" s="761">
        <v>14</v>
      </c>
      <c r="F30" s="1009">
        <v>2000</v>
      </c>
      <c r="G30" s="1009">
        <f>E30*F30</f>
        <v>28000</v>
      </c>
      <c r="H30" s="1008"/>
      <c r="I30" s="761">
        <v>28000</v>
      </c>
      <c r="J30" s="761"/>
      <c r="K30" s="761"/>
      <c r="L30" s="874"/>
      <c r="M30" s="761"/>
      <c r="N30" s="761"/>
      <c r="O30" s="761"/>
      <c r="P30" s="761"/>
      <c r="Q30" s="761"/>
      <c r="R30" s="761"/>
      <c r="S30" s="687"/>
    </row>
    <row r="31" spans="1:19" s="85" customFormat="1" ht="40.5" customHeight="1" x14ac:dyDescent="0.25">
      <c r="A31" s="1387"/>
      <c r="B31" s="1387"/>
      <c r="C31" s="1380"/>
      <c r="D31" s="1007" t="s">
        <v>970</v>
      </c>
      <c r="E31" s="1005">
        <v>84</v>
      </c>
      <c r="F31" s="1004">
        <v>1000</v>
      </c>
      <c r="G31" s="1004">
        <f>E31*F31</f>
        <v>84000</v>
      </c>
      <c r="H31" s="759"/>
      <c r="I31" s="1003">
        <v>84000</v>
      </c>
      <c r="J31" s="761"/>
      <c r="K31" s="761"/>
      <c r="L31" s="874"/>
      <c r="M31" s="761"/>
      <c r="N31" s="761"/>
      <c r="O31" s="761"/>
      <c r="P31" s="761"/>
      <c r="Q31" s="761"/>
      <c r="R31" s="761"/>
      <c r="S31" s="687"/>
    </row>
    <row r="32" spans="1:19" s="85" customFormat="1" ht="30" customHeight="1" x14ac:dyDescent="0.25">
      <c r="A32" s="1387"/>
      <c r="B32" s="1387"/>
      <c r="C32" s="1380"/>
      <c r="D32" s="1006" t="s">
        <v>969</v>
      </c>
      <c r="E32" s="1005">
        <v>2000</v>
      </c>
      <c r="F32" s="1004">
        <v>100</v>
      </c>
      <c r="G32" s="1004">
        <f>E32*F32</f>
        <v>200000</v>
      </c>
      <c r="H32" s="759"/>
      <c r="I32" s="1003">
        <v>200000</v>
      </c>
      <c r="J32" s="761"/>
      <c r="K32" s="761"/>
      <c r="L32" s="874"/>
      <c r="M32" s="761"/>
      <c r="N32" s="761"/>
      <c r="O32" s="761"/>
      <c r="P32" s="761"/>
      <c r="Q32" s="761"/>
      <c r="R32" s="761"/>
      <c r="S32" s="687"/>
    </row>
    <row r="33" spans="1:19" s="85" customFormat="1" ht="30" customHeight="1" x14ac:dyDescent="0.25">
      <c r="A33" s="1001" t="s">
        <v>491</v>
      </c>
      <c r="B33" s="1001"/>
      <c r="C33" s="1000">
        <f>SUM(C17:C32)</f>
        <v>18103000</v>
      </c>
      <c r="D33" s="1002"/>
      <c r="E33" s="1001"/>
      <c r="F33" s="1000"/>
      <c r="G33" s="1000">
        <f>SUM(G17:G32)</f>
        <v>18103000</v>
      </c>
      <c r="H33" s="1000">
        <f>SUM(H17:H32)</f>
        <v>15175000</v>
      </c>
      <c r="I33" s="1000">
        <f>SUM(I17:I32)</f>
        <v>1560500</v>
      </c>
      <c r="J33" s="1000">
        <f>SUM(J17:J32)</f>
        <v>992500</v>
      </c>
      <c r="K33" s="1000">
        <f>SUM(K17:K32)</f>
        <v>375000</v>
      </c>
      <c r="L33" s="999"/>
      <c r="M33" s="999"/>
      <c r="N33" s="999"/>
      <c r="O33" s="999"/>
      <c r="P33" s="999"/>
      <c r="Q33" s="999"/>
      <c r="R33" s="999"/>
      <c r="S33" s="687"/>
    </row>
    <row r="34" spans="1:19" s="85" customFormat="1" ht="32.25" customHeight="1" x14ac:dyDescent="0.25">
      <c r="A34" s="1413" t="s">
        <v>242</v>
      </c>
      <c r="B34" s="1413"/>
      <c r="C34" s="1413"/>
      <c r="D34" s="1413"/>
      <c r="E34" s="1413"/>
      <c r="F34" s="1413"/>
      <c r="G34" s="1413"/>
      <c r="H34" s="1413"/>
      <c r="I34" s="1413"/>
      <c r="J34" s="1413"/>
      <c r="K34" s="1413"/>
      <c r="L34" s="1413"/>
      <c r="M34" s="1413"/>
      <c r="N34" s="1413"/>
      <c r="O34" s="1413"/>
      <c r="P34" s="1413"/>
      <c r="Q34" s="1413"/>
      <c r="R34" s="1413"/>
      <c r="S34" s="687"/>
    </row>
    <row r="35" spans="1:19" ht="32.25" customHeight="1" x14ac:dyDescent="0.25">
      <c r="A35" s="1378" t="s">
        <v>243</v>
      </c>
      <c r="B35" s="1378" t="s">
        <v>244</v>
      </c>
      <c r="C35" s="1378"/>
      <c r="D35" s="1377" t="s">
        <v>245</v>
      </c>
      <c r="E35" s="1377" t="s">
        <v>246</v>
      </c>
      <c r="F35" s="1377" t="s">
        <v>247</v>
      </c>
      <c r="G35" s="1377" t="s">
        <v>248</v>
      </c>
      <c r="H35" s="1377" t="s">
        <v>249</v>
      </c>
      <c r="I35" s="1377"/>
      <c r="J35" s="1377"/>
      <c r="K35" s="1377"/>
      <c r="L35" s="1378" t="s">
        <v>3</v>
      </c>
      <c r="M35" s="1378" t="s">
        <v>4</v>
      </c>
      <c r="N35" s="1378"/>
      <c r="O35" s="1378"/>
      <c r="P35" s="1378"/>
      <c r="Q35" s="1378"/>
      <c r="R35" s="1378"/>
      <c r="S35" s="23"/>
    </row>
    <row r="36" spans="1:19" ht="27" customHeight="1" x14ac:dyDescent="0.25">
      <c r="A36" s="1378"/>
      <c r="B36" s="1378"/>
      <c r="C36" s="1378"/>
      <c r="D36" s="1377"/>
      <c r="E36" s="1377"/>
      <c r="F36" s="1377"/>
      <c r="G36" s="1377"/>
      <c r="H36" s="998" t="s">
        <v>0</v>
      </c>
      <c r="I36" s="998" t="s">
        <v>1</v>
      </c>
      <c r="J36" s="998" t="s">
        <v>250</v>
      </c>
      <c r="K36" s="998" t="s">
        <v>2</v>
      </c>
      <c r="L36" s="1378"/>
      <c r="M36" s="1378"/>
      <c r="N36" s="1378"/>
      <c r="O36" s="1378"/>
      <c r="P36" s="1378"/>
      <c r="Q36" s="1378"/>
      <c r="R36" s="1378"/>
      <c r="S36" s="23"/>
    </row>
    <row r="37" spans="1:19" ht="69.75" customHeight="1" thickBot="1" x14ac:dyDescent="0.3">
      <c r="A37" s="997" t="s">
        <v>968</v>
      </c>
      <c r="B37" s="1404" t="s">
        <v>967</v>
      </c>
      <c r="C37" s="1405"/>
      <c r="D37" s="996" t="s">
        <v>966</v>
      </c>
      <c r="E37" s="789" t="s">
        <v>965</v>
      </c>
      <c r="F37" s="151">
        <v>1</v>
      </c>
      <c r="G37" s="755"/>
      <c r="H37" s="755"/>
      <c r="I37" s="995" t="s">
        <v>622</v>
      </c>
      <c r="J37" s="755"/>
      <c r="K37" s="755"/>
      <c r="L37" s="994">
        <f>C41+C46+C47</f>
        <v>4700900</v>
      </c>
      <c r="M37" s="789"/>
      <c r="N37" s="789"/>
      <c r="O37" s="789"/>
      <c r="P37" s="789"/>
      <c r="Q37" s="789"/>
      <c r="R37" s="800"/>
      <c r="S37" s="23"/>
    </row>
    <row r="38" spans="1:19" ht="31.5" customHeight="1" thickTop="1" x14ac:dyDescent="0.25">
      <c r="A38" s="158" t="s">
        <v>251</v>
      </c>
      <c r="B38" s="159"/>
      <c r="C38" s="159"/>
      <c r="D38" s="159"/>
      <c r="E38" s="159"/>
      <c r="F38" s="159"/>
      <c r="G38" s="159"/>
      <c r="H38" s="159"/>
      <c r="I38" s="159"/>
      <c r="J38" s="159"/>
      <c r="K38" s="159"/>
      <c r="L38" s="159"/>
      <c r="M38" s="159"/>
      <c r="N38" s="159"/>
      <c r="O38" s="159"/>
      <c r="P38" s="159"/>
      <c r="Q38" s="159"/>
      <c r="R38" s="160"/>
      <c r="S38" s="23"/>
    </row>
    <row r="39" spans="1:19" ht="31.5" customHeight="1" x14ac:dyDescent="0.25">
      <c r="A39" s="1366" t="s">
        <v>252</v>
      </c>
      <c r="B39" s="1339"/>
      <c r="C39" s="1340" t="s">
        <v>253</v>
      </c>
      <c r="D39" s="1340" t="s">
        <v>6</v>
      </c>
      <c r="E39" s="1340"/>
      <c r="F39" s="1340"/>
      <c r="G39" s="1340"/>
      <c r="H39" s="1340" t="s">
        <v>254</v>
      </c>
      <c r="I39" s="1340"/>
      <c r="J39" s="1340"/>
      <c r="K39" s="1340"/>
      <c r="L39" s="1339" t="s">
        <v>255</v>
      </c>
      <c r="M39" s="1340" t="s">
        <v>256</v>
      </c>
      <c r="N39" s="1340"/>
      <c r="O39" s="1340"/>
      <c r="P39" s="1340"/>
      <c r="Q39" s="1340"/>
      <c r="R39" s="1341"/>
      <c r="S39" s="23"/>
    </row>
    <row r="40" spans="1:19" ht="31.5" customHeight="1" x14ac:dyDescent="0.25">
      <c r="A40" s="1366"/>
      <c r="B40" s="1339"/>
      <c r="C40" s="1340"/>
      <c r="D40" s="993" t="s">
        <v>257</v>
      </c>
      <c r="E40" s="993" t="s">
        <v>7</v>
      </c>
      <c r="F40" s="993" t="s">
        <v>258</v>
      </c>
      <c r="G40" s="993" t="s">
        <v>8</v>
      </c>
      <c r="H40" s="993" t="s">
        <v>0</v>
      </c>
      <c r="I40" s="993" t="s">
        <v>1</v>
      </c>
      <c r="J40" s="993" t="s">
        <v>250</v>
      </c>
      <c r="K40" s="993" t="s">
        <v>2</v>
      </c>
      <c r="L40" s="1339"/>
      <c r="M40" s="161" t="s">
        <v>9</v>
      </c>
      <c r="N40" s="161" t="s">
        <v>10</v>
      </c>
      <c r="O40" s="161" t="s">
        <v>11</v>
      </c>
      <c r="P40" s="161" t="s">
        <v>12</v>
      </c>
      <c r="Q40" s="161" t="s">
        <v>13</v>
      </c>
      <c r="R40" s="162" t="s">
        <v>14</v>
      </c>
      <c r="S40" s="23"/>
    </row>
    <row r="41" spans="1:19" ht="31.5" customHeight="1" x14ac:dyDescent="0.25">
      <c r="A41" s="1407" t="s">
        <v>964</v>
      </c>
      <c r="B41" s="1408"/>
      <c r="C41" s="1401">
        <f>G41+G42+G43+G44+G45</f>
        <v>700900</v>
      </c>
      <c r="D41" s="163" t="s">
        <v>963</v>
      </c>
      <c r="E41" s="164">
        <v>100</v>
      </c>
      <c r="F41" s="165">
        <v>2500</v>
      </c>
      <c r="G41" s="166">
        <f>E41*F41</f>
        <v>250000</v>
      </c>
      <c r="H41" s="992"/>
      <c r="I41" s="166">
        <v>250000</v>
      </c>
      <c r="J41" s="992"/>
      <c r="K41" s="992"/>
      <c r="L41" s="991"/>
      <c r="M41" s="990"/>
      <c r="N41" s="990"/>
      <c r="O41" s="990"/>
      <c r="P41" s="990"/>
      <c r="Q41" s="990"/>
      <c r="R41" s="989"/>
      <c r="S41" s="23"/>
    </row>
    <row r="42" spans="1:19" ht="31.5" customHeight="1" x14ac:dyDescent="0.25">
      <c r="A42" s="1409"/>
      <c r="B42" s="1410"/>
      <c r="C42" s="1402"/>
      <c r="D42" s="163" t="s">
        <v>962</v>
      </c>
      <c r="E42" s="164">
        <v>1</v>
      </c>
      <c r="F42" s="165">
        <v>50000</v>
      </c>
      <c r="G42" s="166">
        <f>E42*F42</f>
        <v>50000</v>
      </c>
      <c r="H42" s="992"/>
      <c r="I42" s="166">
        <v>50000</v>
      </c>
      <c r="J42" s="992"/>
      <c r="K42" s="992"/>
      <c r="L42" s="991"/>
      <c r="M42" s="990"/>
      <c r="N42" s="990"/>
      <c r="O42" s="990"/>
      <c r="P42" s="990"/>
      <c r="Q42" s="990"/>
      <c r="R42" s="989"/>
      <c r="S42" s="23"/>
    </row>
    <row r="43" spans="1:19" ht="31.5" customHeight="1" x14ac:dyDescent="0.25">
      <c r="A43" s="1409"/>
      <c r="B43" s="1410"/>
      <c r="C43" s="1402"/>
      <c r="D43" s="499" t="s">
        <v>961</v>
      </c>
      <c r="E43" s="500">
        <v>1</v>
      </c>
      <c r="F43" s="501">
        <v>100000</v>
      </c>
      <c r="G43" s="502">
        <f>E43*F43</f>
        <v>100000</v>
      </c>
      <c r="H43" s="992"/>
      <c r="I43" s="502">
        <v>100000</v>
      </c>
      <c r="K43" s="992"/>
      <c r="L43" s="991"/>
      <c r="M43" s="990"/>
      <c r="N43" s="990"/>
      <c r="O43" s="990"/>
      <c r="P43" s="990"/>
      <c r="Q43" s="990"/>
      <c r="R43" s="989"/>
      <c r="S43" s="23"/>
    </row>
    <row r="44" spans="1:19" ht="46.5" customHeight="1" x14ac:dyDescent="0.25">
      <c r="A44" s="1409"/>
      <c r="B44" s="1410"/>
      <c r="C44" s="1402"/>
      <c r="D44" s="986" t="s">
        <v>960</v>
      </c>
      <c r="E44" s="985">
        <v>3</v>
      </c>
      <c r="F44" s="988">
        <v>100000</v>
      </c>
      <c r="G44" s="987">
        <v>300000</v>
      </c>
      <c r="H44" s="766"/>
      <c r="I44" s="987">
        <v>300000</v>
      </c>
      <c r="K44" s="166"/>
      <c r="L44" s="164"/>
      <c r="M44" s="981"/>
      <c r="N44" s="981"/>
      <c r="O44" s="981"/>
      <c r="P44" s="981"/>
      <c r="Q44" s="981"/>
      <c r="R44" s="980"/>
      <c r="S44" s="23"/>
    </row>
    <row r="45" spans="1:19" ht="31.5" customHeight="1" x14ac:dyDescent="0.25">
      <c r="A45" s="1409"/>
      <c r="B45" s="1410"/>
      <c r="C45" s="1403"/>
      <c r="D45" s="986" t="s">
        <v>959</v>
      </c>
      <c r="E45" s="985">
        <v>10</v>
      </c>
      <c r="F45" s="983">
        <v>100</v>
      </c>
      <c r="G45" s="983">
        <v>900</v>
      </c>
      <c r="H45" s="984"/>
      <c r="I45" s="983">
        <v>900</v>
      </c>
      <c r="K45" s="166"/>
      <c r="L45" s="164"/>
      <c r="M45" s="981"/>
      <c r="N45" s="981"/>
      <c r="O45" s="981"/>
      <c r="P45" s="981"/>
      <c r="Q45" s="981"/>
      <c r="R45" s="980"/>
      <c r="S45" s="23"/>
    </row>
    <row r="46" spans="1:19" ht="31.5" customHeight="1" x14ac:dyDescent="0.25">
      <c r="A46" s="1428" t="s">
        <v>913</v>
      </c>
      <c r="B46" s="1428"/>
      <c r="C46" s="977">
        <v>700000</v>
      </c>
      <c r="D46" s="911" t="s">
        <v>912</v>
      </c>
      <c r="E46" s="910">
        <v>2</v>
      </c>
      <c r="F46" s="912">
        <v>350000</v>
      </c>
      <c r="G46" s="909">
        <f>+E46*F46</f>
        <v>700000</v>
      </c>
      <c r="H46" s="957"/>
      <c r="I46" s="909">
        <v>700000</v>
      </c>
      <c r="J46" s="178"/>
      <c r="K46" s="166"/>
      <c r="L46" s="164"/>
      <c r="M46" s="981"/>
      <c r="N46" s="981"/>
      <c r="O46" s="981"/>
      <c r="P46" s="981"/>
      <c r="Q46" s="981"/>
      <c r="R46" s="980"/>
      <c r="S46" s="23"/>
    </row>
    <row r="47" spans="1:19" ht="31.5" customHeight="1" x14ac:dyDescent="0.25">
      <c r="A47" s="1428" t="s">
        <v>909</v>
      </c>
      <c r="B47" s="1428"/>
      <c r="C47" s="982">
        <v>3300000</v>
      </c>
      <c r="D47" s="911" t="s">
        <v>908</v>
      </c>
      <c r="E47" s="913">
        <v>50</v>
      </c>
      <c r="F47" s="912">
        <v>66000</v>
      </c>
      <c r="G47" s="909">
        <f>+F47*E47</f>
        <v>3300000</v>
      </c>
      <c r="H47" s="957"/>
      <c r="I47" s="909">
        <v>3300000</v>
      </c>
      <c r="J47" s="166"/>
      <c r="K47" s="166"/>
      <c r="L47" s="164"/>
      <c r="M47" s="981"/>
      <c r="N47" s="981"/>
      <c r="O47" s="981"/>
      <c r="P47" s="981"/>
      <c r="Q47" s="981"/>
      <c r="R47" s="980"/>
      <c r="S47" s="23"/>
    </row>
    <row r="48" spans="1:19" ht="31.5" customHeight="1" x14ac:dyDescent="0.25">
      <c r="A48" s="976" t="s">
        <v>491</v>
      </c>
      <c r="B48" s="976"/>
      <c r="C48" s="972">
        <f>SUM(C41:C47)</f>
        <v>4700900</v>
      </c>
      <c r="D48" s="974"/>
      <c r="E48" s="973"/>
      <c r="F48" s="972"/>
      <c r="G48" s="972">
        <f>SUM(G41:G47)</f>
        <v>4700900</v>
      </c>
      <c r="H48" s="979"/>
      <c r="I48" s="972">
        <f>SUM(I41:I47)</f>
        <v>4700900</v>
      </c>
      <c r="J48" s="971"/>
      <c r="K48" s="971"/>
      <c r="L48" s="970"/>
      <c r="M48" s="969"/>
      <c r="N48" s="969"/>
      <c r="O48" s="969"/>
      <c r="P48" s="969"/>
      <c r="Q48" s="969"/>
      <c r="R48" s="969"/>
      <c r="S48" s="23"/>
    </row>
    <row r="49" spans="1:19" ht="31.5" customHeight="1" thickBot="1" x14ac:dyDescent="0.3">
      <c r="A49" s="1400" t="s">
        <v>242</v>
      </c>
      <c r="B49" s="1400"/>
      <c r="C49" s="1400"/>
      <c r="D49" s="1400"/>
      <c r="E49" s="1400"/>
      <c r="F49" s="1400"/>
      <c r="G49" s="1400"/>
      <c r="H49" s="1400"/>
      <c r="I49" s="1400"/>
      <c r="J49" s="1400"/>
      <c r="K49" s="1400"/>
      <c r="L49" s="1400"/>
      <c r="M49" s="1400"/>
      <c r="N49" s="1400"/>
      <c r="O49" s="1400"/>
      <c r="P49" s="1400"/>
      <c r="Q49" s="1400"/>
      <c r="R49" s="1400"/>
      <c r="S49" s="23"/>
    </row>
    <row r="50" spans="1:19" ht="31.5" customHeight="1" thickTop="1" x14ac:dyDescent="0.25">
      <c r="A50" s="1365" t="s">
        <v>243</v>
      </c>
      <c r="B50" s="1373" t="s">
        <v>244</v>
      </c>
      <c r="C50" s="1374"/>
      <c r="D50" s="1376" t="s">
        <v>245</v>
      </c>
      <c r="E50" s="1376" t="s">
        <v>246</v>
      </c>
      <c r="F50" s="1376" t="s">
        <v>247</v>
      </c>
      <c r="G50" s="1376" t="s">
        <v>248</v>
      </c>
      <c r="H50" s="1376" t="s">
        <v>249</v>
      </c>
      <c r="I50" s="1376"/>
      <c r="J50" s="1376"/>
      <c r="K50" s="1376"/>
      <c r="L50" s="1345" t="s">
        <v>3</v>
      </c>
      <c r="M50" s="1373" t="s">
        <v>4</v>
      </c>
      <c r="N50" s="1391"/>
      <c r="O50" s="1391"/>
      <c r="P50" s="1391"/>
      <c r="Q50" s="1391"/>
      <c r="R50" s="1392"/>
      <c r="S50" s="23"/>
    </row>
    <row r="51" spans="1:19" ht="31.5" customHeight="1" x14ac:dyDescent="0.25">
      <c r="A51" s="1366"/>
      <c r="B51" s="1375"/>
      <c r="C51" s="1357"/>
      <c r="D51" s="1340"/>
      <c r="E51" s="1340"/>
      <c r="F51" s="1340"/>
      <c r="G51" s="1340"/>
      <c r="H51" s="150" t="s">
        <v>0</v>
      </c>
      <c r="I51" s="150" t="s">
        <v>1</v>
      </c>
      <c r="J51" s="150" t="s">
        <v>250</v>
      </c>
      <c r="K51" s="150" t="s">
        <v>2</v>
      </c>
      <c r="L51" s="1339"/>
      <c r="M51" s="1375"/>
      <c r="N51" s="1393"/>
      <c r="O51" s="1393"/>
      <c r="P51" s="1393"/>
      <c r="Q51" s="1393"/>
      <c r="R51" s="1394"/>
      <c r="S51" s="23"/>
    </row>
    <row r="52" spans="1:19" ht="31.5" customHeight="1" thickBot="1" x14ac:dyDescent="0.3">
      <c r="A52" s="978" t="s">
        <v>958</v>
      </c>
      <c r="B52" s="1343" t="s">
        <v>957</v>
      </c>
      <c r="C52" s="1344"/>
      <c r="D52" s="163" t="s">
        <v>956</v>
      </c>
      <c r="E52" s="164" t="s">
        <v>955</v>
      </c>
      <c r="F52" s="151">
        <v>1</v>
      </c>
      <c r="G52" s="166"/>
      <c r="H52" s="957" t="s">
        <v>622</v>
      </c>
      <c r="I52" s="166"/>
      <c r="J52" s="166"/>
      <c r="K52" s="166"/>
      <c r="L52" s="956">
        <f>C56+C59+C60</f>
        <v>6180000</v>
      </c>
      <c r="M52" s="164"/>
      <c r="N52" s="164"/>
      <c r="O52" s="164"/>
      <c r="P52" s="164"/>
      <c r="Q52" s="164"/>
      <c r="R52" s="168"/>
      <c r="S52" s="23"/>
    </row>
    <row r="53" spans="1:19" ht="31.5" customHeight="1" thickTop="1" x14ac:dyDescent="0.25">
      <c r="A53" s="158" t="s">
        <v>251</v>
      </c>
      <c r="B53" s="1343"/>
      <c r="C53" s="1344"/>
      <c r="D53" s="159"/>
      <c r="E53" s="159"/>
      <c r="F53" s="159"/>
      <c r="G53" s="159"/>
      <c r="H53" s="159"/>
      <c r="I53" s="159"/>
      <c r="J53" s="159"/>
      <c r="K53" s="159"/>
      <c r="L53" s="159"/>
      <c r="M53" s="159"/>
      <c r="N53" s="159"/>
      <c r="O53" s="159"/>
      <c r="P53" s="159"/>
      <c r="Q53" s="159"/>
      <c r="R53" s="160"/>
      <c r="S53" s="23"/>
    </row>
    <row r="54" spans="1:19" ht="31.5" customHeight="1" x14ac:dyDescent="0.25">
      <c r="A54" s="1352" t="s">
        <v>252</v>
      </c>
      <c r="B54" s="1353"/>
      <c r="C54" s="1340" t="s">
        <v>253</v>
      </c>
      <c r="D54" s="1340" t="s">
        <v>6</v>
      </c>
      <c r="E54" s="1340"/>
      <c r="F54" s="1340"/>
      <c r="G54" s="1340"/>
      <c r="H54" s="1340" t="s">
        <v>254</v>
      </c>
      <c r="I54" s="1340"/>
      <c r="J54" s="1340"/>
      <c r="K54" s="1340"/>
      <c r="L54" s="1339" t="s">
        <v>255</v>
      </c>
      <c r="M54" s="1340" t="s">
        <v>256</v>
      </c>
      <c r="N54" s="1340"/>
      <c r="O54" s="1340"/>
      <c r="P54" s="1340"/>
      <c r="Q54" s="1340"/>
      <c r="R54" s="1341"/>
      <c r="S54" s="23"/>
    </row>
    <row r="55" spans="1:19" ht="31.5" customHeight="1" x14ac:dyDescent="0.25">
      <c r="A55" s="1356"/>
      <c r="B55" s="1357"/>
      <c r="C55" s="1340"/>
      <c r="D55" s="150" t="s">
        <v>257</v>
      </c>
      <c r="E55" s="150" t="s">
        <v>7</v>
      </c>
      <c r="F55" s="150" t="s">
        <v>258</v>
      </c>
      <c r="G55" s="150" t="s">
        <v>8</v>
      </c>
      <c r="H55" s="150" t="s">
        <v>0</v>
      </c>
      <c r="I55" s="150" t="s">
        <v>1</v>
      </c>
      <c r="J55" s="150" t="s">
        <v>250</v>
      </c>
      <c r="K55" s="150" t="s">
        <v>2</v>
      </c>
      <c r="L55" s="1339"/>
      <c r="M55" s="161" t="s">
        <v>9</v>
      </c>
      <c r="N55" s="161" t="s">
        <v>10</v>
      </c>
      <c r="O55" s="161" t="s">
        <v>11</v>
      </c>
      <c r="P55" s="161" t="s">
        <v>12</v>
      </c>
      <c r="Q55" s="161" t="s">
        <v>13</v>
      </c>
      <c r="R55" s="162" t="s">
        <v>14</v>
      </c>
      <c r="S55" s="23"/>
    </row>
    <row r="56" spans="1:19" ht="31.5" customHeight="1" x14ac:dyDescent="0.25">
      <c r="A56" s="1367" t="s">
        <v>954</v>
      </c>
      <c r="B56" s="1368"/>
      <c r="C56" s="1415">
        <f>G56+G57+G58</f>
        <v>2180000</v>
      </c>
      <c r="D56" s="163" t="s">
        <v>953</v>
      </c>
      <c r="E56" s="164">
        <v>4</v>
      </c>
      <c r="F56" s="165">
        <v>500000</v>
      </c>
      <c r="G56" s="166">
        <f>E56*F56</f>
        <v>2000000</v>
      </c>
      <c r="H56" s="164">
        <v>2000000</v>
      </c>
      <c r="I56" s="957"/>
      <c r="J56" s="957"/>
      <c r="K56" s="957"/>
      <c r="L56" s="164"/>
      <c r="M56" s="164"/>
      <c r="N56" s="164"/>
      <c r="O56" s="164"/>
      <c r="P56" s="164"/>
      <c r="Q56" s="164"/>
      <c r="R56" s="168"/>
      <c r="S56" s="23"/>
    </row>
    <row r="57" spans="1:19" ht="76.5" customHeight="1" x14ac:dyDescent="0.25">
      <c r="A57" s="1411"/>
      <c r="B57" s="1412"/>
      <c r="C57" s="1416"/>
      <c r="D57" s="163" t="s">
        <v>952</v>
      </c>
      <c r="E57" s="164">
        <v>1</v>
      </c>
      <c r="F57" s="165">
        <v>100000</v>
      </c>
      <c r="G57" s="166">
        <f>E57*F57</f>
        <v>100000</v>
      </c>
      <c r="H57" s="164">
        <v>100000</v>
      </c>
      <c r="I57" s="957"/>
      <c r="J57" s="957"/>
      <c r="K57" s="957"/>
      <c r="L57" s="164"/>
      <c r="M57" s="164"/>
      <c r="N57" s="164"/>
      <c r="O57" s="164"/>
      <c r="P57" s="164"/>
      <c r="Q57" s="164"/>
      <c r="R57" s="168"/>
      <c r="S57" s="23"/>
    </row>
    <row r="58" spans="1:19" ht="37.5" customHeight="1" x14ac:dyDescent="0.25">
      <c r="A58" s="1369"/>
      <c r="B58" s="1370"/>
      <c r="C58" s="1417"/>
      <c r="D58" s="163" t="s">
        <v>951</v>
      </c>
      <c r="E58" s="164">
        <v>4</v>
      </c>
      <c r="F58" s="165">
        <v>20000</v>
      </c>
      <c r="G58" s="166">
        <f>E58*F58</f>
        <v>80000</v>
      </c>
      <c r="H58" s="164">
        <v>80000</v>
      </c>
      <c r="I58" s="957"/>
      <c r="J58" s="957"/>
      <c r="K58" s="957"/>
      <c r="L58" s="164"/>
      <c r="M58" s="164"/>
      <c r="N58" s="164"/>
      <c r="O58" s="164"/>
      <c r="P58" s="164"/>
      <c r="Q58" s="164"/>
      <c r="R58" s="168"/>
      <c r="S58" s="23"/>
    </row>
    <row r="59" spans="1:19" ht="37.5" customHeight="1" x14ac:dyDescent="0.25">
      <c r="A59" s="1428" t="s">
        <v>913</v>
      </c>
      <c r="B59" s="1428"/>
      <c r="C59" s="977">
        <v>700000</v>
      </c>
      <c r="D59" s="911" t="s">
        <v>912</v>
      </c>
      <c r="E59" s="910">
        <v>2</v>
      </c>
      <c r="F59" s="912">
        <v>350000</v>
      </c>
      <c r="G59" s="909">
        <f>+E59*F59</f>
        <v>700000</v>
      </c>
      <c r="H59" s="164">
        <v>700000</v>
      </c>
      <c r="I59" s="957"/>
      <c r="J59" s="957"/>
      <c r="K59" s="957"/>
      <c r="L59" s="164"/>
      <c r="M59" s="164"/>
      <c r="N59" s="164"/>
      <c r="O59" s="164"/>
      <c r="P59" s="164"/>
      <c r="Q59" s="164"/>
      <c r="R59" s="168"/>
      <c r="S59" s="23"/>
    </row>
    <row r="60" spans="1:19" ht="37.5" customHeight="1" x14ac:dyDescent="0.25">
      <c r="A60" s="1428" t="s">
        <v>909</v>
      </c>
      <c r="B60" s="1428"/>
      <c r="C60" s="977">
        <v>3300000</v>
      </c>
      <c r="D60" s="911" t="s">
        <v>908</v>
      </c>
      <c r="E60" s="913">
        <v>50</v>
      </c>
      <c r="F60" s="912">
        <v>66000</v>
      </c>
      <c r="G60" s="909">
        <f>+F60*E60</f>
        <v>3300000</v>
      </c>
      <c r="H60" s="164">
        <v>3300000</v>
      </c>
      <c r="I60" s="957"/>
      <c r="J60" s="957"/>
      <c r="K60" s="957"/>
      <c r="L60" s="164"/>
      <c r="M60" s="164"/>
      <c r="N60" s="164"/>
      <c r="O60" s="164"/>
      <c r="P60" s="164"/>
      <c r="Q60" s="164"/>
      <c r="R60" s="168"/>
      <c r="S60" s="23"/>
    </row>
    <row r="61" spans="1:19" ht="30.75" customHeight="1" x14ac:dyDescent="0.25">
      <c r="A61" s="976" t="s">
        <v>491</v>
      </c>
      <c r="B61" s="976"/>
      <c r="C61" s="975">
        <f>SUM(C56:C60)</f>
        <v>6180000</v>
      </c>
      <c r="D61" s="974"/>
      <c r="E61" s="973"/>
      <c r="F61" s="972"/>
      <c r="G61" s="972">
        <f>SUM(G56:G60)</f>
        <v>6180000</v>
      </c>
      <c r="H61" s="972">
        <f>SUM(H56:H60)</f>
        <v>6180000</v>
      </c>
      <c r="I61" s="972"/>
      <c r="J61" s="971"/>
      <c r="K61" s="971"/>
      <c r="L61" s="970"/>
      <c r="M61" s="969"/>
      <c r="N61" s="969"/>
      <c r="O61" s="969"/>
      <c r="P61" s="969"/>
      <c r="Q61" s="969"/>
      <c r="R61" s="969"/>
      <c r="S61" s="23"/>
    </row>
    <row r="62" spans="1:19" ht="32.25" customHeight="1" x14ac:dyDescent="0.25">
      <c r="A62" s="968"/>
      <c r="B62" s="968"/>
      <c r="C62" s="967"/>
      <c r="D62" s="966"/>
      <c r="E62" s="769"/>
      <c r="F62" s="965"/>
      <c r="G62" s="772"/>
      <c r="H62" s="772"/>
      <c r="I62" s="772"/>
      <c r="J62" s="772"/>
      <c r="K62" s="772"/>
      <c r="L62" s="769"/>
      <c r="M62" s="769"/>
      <c r="N62" s="769"/>
      <c r="O62" s="769"/>
      <c r="P62" s="769"/>
      <c r="Q62" s="769"/>
      <c r="R62" s="769"/>
      <c r="S62" s="23"/>
    </row>
    <row r="63" spans="1:19" ht="42.75" customHeight="1" thickBot="1" x14ac:dyDescent="0.3">
      <c r="A63" s="1390" t="s">
        <v>242</v>
      </c>
      <c r="B63" s="1390"/>
      <c r="C63" s="1390"/>
      <c r="D63" s="1390"/>
      <c r="E63" s="1390"/>
      <c r="F63" s="1390"/>
      <c r="G63" s="1390"/>
      <c r="H63" s="1390"/>
      <c r="I63" s="1390"/>
      <c r="J63" s="1390"/>
      <c r="K63" s="1390"/>
      <c r="L63" s="1390"/>
      <c r="M63" s="1390"/>
      <c r="N63" s="1390"/>
      <c r="O63" s="1390"/>
      <c r="P63" s="1390"/>
      <c r="Q63" s="1390"/>
      <c r="R63" s="1390"/>
      <c r="S63" s="23"/>
    </row>
    <row r="64" spans="1:19" ht="37.5" customHeight="1" thickTop="1" x14ac:dyDescent="0.25">
      <c r="A64" s="1371" t="s">
        <v>243</v>
      </c>
      <c r="B64" s="1373" t="s">
        <v>244</v>
      </c>
      <c r="C64" s="1374"/>
      <c r="D64" s="1376" t="s">
        <v>245</v>
      </c>
      <c r="E64" s="1376" t="s">
        <v>246</v>
      </c>
      <c r="F64" s="1376" t="s">
        <v>247</v>
      </c>
      <c r="G64" s="1376" t="s">
        <v>248</v>
      </c>
      <c r="H64" s="1376" t="s">
        <v>249</v>
      </c>
      <c r="I64" s="1376"/>
      <c r="J64" s="1376"/>
      <c r="K64" s="1376"/>
      <c r="L64" s="1345" t="s">
        <v>3</v>
      </c>
      <c r="M64" s="1345" t="s">
        <v>4</v>
      </c>
      <c r="N64" s="1345"/>
      <c r="O64" s="1345"/>
      <c r="P64" s="1345"/>
      <c r="Q64" s="1345"/>
      <c r="R64" s="1346"/>
      <c r="S64" s="23"/>
    </row>
    <row r="65" spans="1:19" ht="37.5" customHeight="1" x14ac:dyDescent="0.25">
      <c r="A65" s="1372"/>
      <c r="B65" s="1375"/>
      <c r="C65" s="1357"/>
      <c r="D65" s="1340"/>
      <c r="E65" s="1340"/>
      <c r="F65" s="1340"/>
      <c r="G65" s="1340"/>
      <c r="H65" s="150" t="s">
        <v>0</v>
      </c>
      <c r="I65" s="150" t="s">
        <v>1</v>
      </c>
      <c r="J65" s="150" t="s">
        <v>250</v>
      </c>
      <c r="K65" s="150" t="s">
        <v>2</v>
      </c>
      <c r="L65" s="1339"/>
      <c r="M65" s="1339"/>
      <c r="N65" s="1339"/>
      <c r="O65" s="1339"/>
      <c r="P65" s="1339"/>
      <c r="Q65" s="1339"/>
      <c r="R65" s="1347"/>
      <c r="S65" s="23"/>
    </row>
    <row r="66" spans="1:19" ht="68.25" customHeight="1" thickBot="1" x14ac:dyDescent="0.3">
      <c r="A66" s="964" t="s">
        <v>950</v>
      </c>
      <c r="B66" s="1414" t="s">
        <v>949</v>
      </c>
      <c r="C66" s="1361"/>
      <c r="D66" s="164" t="s">
        <v>948</v>
      </c>
      <c r="E66" s="164" t="s">
        <v>947</v>
      </c>
      <c r="F66" s="151">
        <v>1</v>
      </c>
      <c r="G66" s="166"/>
      <c r="H66" s="166"/>
      <c r="I66" s="166"/>
      <c r="J66" s="166"/>
      <c r="K66" s="957" t="s">
        <v>622</v>
      </c>
      <c r="L66" s="956">
        <f>C70+C72</f>
        <v>670000</v>
      </c>
      <c r="M66" s="164"/>
      <c r="N66" s="164"/>
      <c r="O66" s="164"/>
      <c r="P66" s="164"/>
      <c r="Q66" s="164"/>
      <c r="R66" s="168"/>
      <c r="S66" s="23"/>
    </row>
    <row r="67" spans="1:19" ht="23.25" customHeight="1" thickTop="1" x14ac:dyDescent="0.25">
      <c r="A67" s="158" t="s">
        <v>251</v>
      </c>
      <c r="B67" s="1343"/>
      <c r="C67" s="1344"/>
      <c r="D67" s="159"/>
      <c r="E67" s="159"/>
      <c r="F67" s="159"/>
      <c r="G67" s="159"/>
      <c r="H67" s="159"/>
      <c r="I67" s="159"/>
      <c r="J67" s="159"/>
      <c r="K67" s="159"/>
      <c r="L67" s="159"/>
      <c r="M67" s="159"/>
      <c r="N67" s="159"/>
      <c r="O67" s="159"/>
      <c r="P67" s="159"/>
      <c r="Q67" s="159"/>
      <c r="R67" s="160"/>
      <c r="S67" s="23"/>
    </row>
    <row r="68" spans="1:19" ht="31.5" customHeight="1" x14ac:dyDescent="0.25">
      <c r="A68" s="1352" t="s">
        <v>252</v>
      </c>
      <c r="B68" s="1353"/>
      <c r="C68" s="1340" t="s">
        <v>253</v>
      </c>
      <c r="D68" s="1340" t="s">
        <v>6</v>
      </c>
      <c r="E68" s="1340"/>
      <c r="F68" s="1340"/>
      <c r="G68" s="1340"/>
      <c r="H68" s="1340" t="s">
        <v>254</v>
      </c>
      <c r="I68" s="1340"/>
      <c r="J68" s="1340"/>
      <c r="K68" s="1340"/>
      <c r="L68" s="1339" t="s">
        <v>255</v>
      </c>
      <c r="M68" s="1340" t="s">
        <v>256</v>
      </c>
      <c r="N68" s="1340"/>
      <c r="O68" s="1340"/>
      <c r="P68" s="1340"/>
      <c r="Q68" s="1340"/>
      <c r="R68" s="1341"/>
      <c r="S68" s="23"/>
    </row>
    <row r="69" spans="1:19" ht="42" customHeight="1" x14ac:dyDescent="0.25">
      <c r="A69" s="1356"/>
      <c r="B69" s="1357"/>
      <c r="C69" s="1340"/>
      <c r="D69" s="150" t="s">
        <v>257</v>
      </c>
      <c r="E69" s="150" t="s">
        <v>7</v>
      </c>
      <c r="F69" s="150" t="s">
        <v>258</v>
      </c>
      <c r="G69" s="150" t="s">
        <v>8</v>
      </c>
      <c r="H69" s="150" t="s">
        <v>0</v>
      </c>
      <c r="I69" s="150" t="s">
        <v>1</v>
      </c>
      <c r="J69" s="150" t="s">
        <v>250</v>
      </c>
      <c r="K69" s="150" t="s">
        <v>2</v>
      </c>
      <c r="L69" s="1339"/>
      <c r="M69" s="161" t="s">
        <v>9</v>
      </c>
      <c r="N69" s="161" t="s">
        <v>10</v>
      </c>
      <c r="O69" s="161" t="s">
        <v>11</v>
      </c>
      <c r="P69" s="161" t="s">
        <v>12</v>
      </c>
      <c r="Q69" s="161" t="s">
        <v>13</v>
      </c>
      <c r="R69" s="162" t="s">
        <v>14</v>
      </c>
      <c r="S69" s="23"/>
    </row>
    <row r="70" spans="1:19" ht="30" customHeight="1" x14ac:dyDescent="0.25">
      <c r="A70" s="1383" t="s">
        <v>946</v>
      </c>
      <c r="B70" s="1368"/>
      <c r="C70" s="1415">
        <f>G70+G71</f>
        <v>140000</v>
      </c>
      <c r="D70" s="164" t="s">
        <v>945</v>
      </c>
      <c r="E70" s="164">
        <v>20</v>
      </c>
      <c r="F70" s="165">
        <v>2000</v>
      </c>
      <c r="G70" s="166">
        <f>E70*F70</f>
        <v>40000</v>
      </c>
      <c r="H70" s="166"/>
      <c r="I70" s="166"/>
      <c r="J70" s="166"/>
      <c r="K70" s="164">
        <v>40000</v>
      </c>
      <c r="L70" s="164"/>
      <c r="M70" s="164"/>
      <c r="N70" s="164"/>
      <c r="O70" s="164"/>
      <c r="P70" s="164"/>
      <c r="Q70" s="164"/>
      <c r="R70" s="168"/>
      <c r="S70" s="23"/>
    </row>
    <row r="71" spans="1:19" ht="99" customHeight="1" x14ac:dyDescent="0.25">
      <c r="A71" s="1384"/>
      <c r="B71" s="1370"/>
      <c r="C71" s="1417"/>
      <c r="D71" s="164" t="s">
        <v>944</v>
      </c>
      <c r="E71" s="164">
        <v>5</v>
      </c>
      <c r="F71" s="165">
        <v>20000</v>
      </c>
      <c r="G71" s="166">
        <f>E71*F71</f>
        <v>100000</v>
      </c>
      <c r="H71" s="166"/>
      <c r="I71" s="166"/>
      <c r="J71" s="166"/>
      <c r="K71" s="164">
        <v>100000</v>
      </c>
      <c r="L71" s="164"/>
      <c r="M71" s="164"/>
      <c r="N71" s="164"/>
      <c r="O71" s="164"/>
      <c r="P71" s="164"/>
      <c r="Q71" s="164"/>
      <c r="R71" s="168"/>
      <c r="S71" s="23"/>
    </row>
    <row r="72" spans="1:19" ht="29.25" customHeight="1" x14ac:dyDescent="0.25">
      <c r="A72" s="1367" t="s">
        <v>943</v>
      </c>
      <c r="B72" s="1368"/>
      <c r="C72" s="1415">
        <f>G72+G73</f>
        <v>530000</v>
      </c>
      <c r="D72" s="164" t="s">
        <v>942</v>
      </c>
      <c r="E72" s="164">
        <v>3</v>
      </c>
      <c r="F72" s="165">
        <v>150000</v>
      </c>
      <c r="G72" s="166">
        <v>450000</v>
      </c>
      <c r="H72" s="166"/>
      <c r="I72" s="166"/>
      <c r="J72" s="166"/>
      <c r="K72" s="164">
        <v>450000</v>
      </c>
      <c r="L72" s="164"/>
      <c r="M72" s="164"/>
      <c r="N72" s="164"/>
      <c r="O72" s="164"/>
      <c r="P72" s="164"/>
      <c r="Q72" s="164"/>
      <c r="R72" s="168"/>
      <c r="S72" s="23"/>
    </row>
    <row r="73" spans="1:19" ht="37.5" customHeight="1" x14ac:dyDescent="0.25">
      <c r="A73" s="1369"/>
      <c r="B73" s="1370"/>
      <c r="C73" s="1417"/>
      <c r="D73" s="164" t="s">
        <v>941</v>
      </c>
      <c r="E73" s="164">
        <v>1</v>
      </c>
      <c r="F73" s="165">
        <v>80000</v>
      </c>
      <c r="G73" s="166">
        <v>80000</v>
      </c>
      <c r="H73" s="166"/>
      <c r="I73" s="166"/>
      <c r="J73" s="166"/>
      <c r="K73" s="164">
        <v>80000</v>
      </c>
      <c r="L73" s="164"/>
      <c r="M73" s="164"/>
      <c r="N73" s="164"/>
      <c r="O73" s="164"/>
      <c r="P73" s="164"/>
      <c r="Q73" s="164"/>
      <c r="R73" s="168"/>
      <c r="S73" s="23"/>
    </row>
    <row r="74" spans="1:19" ht="37.5" customHeight="1" x14ac:dyDescent="0.25">
      <c r="A74" s="1350" t="s">
        <v>491</v>
      </c>
      <c r="B74" s="1382"/>
      <c r="C74" s="960">
        <f>SUM(C70:C73)</f>
        <v>670000</v>
      </c>
      <c r="D74" s="963"/>
      <c r="E74" s="959"/>
      <c r="F74" s="962"/>
      <c r="G74" s="960">
        <f>SUM(G70:G73)</f>
        <v>670000</v>
      </c>
      <c r="H74" s="961"/>
      <c r="I74" s="961"/>
      <c r="J74" s="961"/>
      <c r="K74" s="960">
        <f>SUM(K70:K73)</f>
        <v>670000</v>
      </c>
      <c r="L74" s="959"/>
      <c r="M74" s="959"/>
      <c r="N74" s="959"/>
      <c r="O74" s="959"/>
      <c r="P74" s="959"/>
      <c r="Q74" s="959"/>
      <c r="R74" s="958"/>
      <c r="S74" s="23"/>
    </row>
    <row r="75" spans="1:19" ht="37.5" customHeight="1" thickBot="1" x14ac:dyDescent="0.3">
      <c r="A75" s="1427" t="s">
        <v>242</v>
      </c>
      <c r="B75" s="1427"/>
      <c r="C75" s="1427"/>
      <c r="D75" s="1427"/>
      <c r="E75" s="1427"/>
      <c r="F75" s="1427"/>
      <c r="G75" s="1427"/>
      <c r="H75" s="1427"/>
      <c r="I75" s="1427"/>
      <c r="J75" s="1427"/>
      <c r="K75" s="1427"/>
      <c r="L75" s="1427"/>
      <c r="M75" s="1427"/>
      <c r="N75" s="1427"/>
      <c r="O75" s="1427"/>
      <c r="P75" s="1427"/>
      <c r="Q75" s="1427"/>
      <c r="R75" s="1427"/>
      <c r="S75" s="23"/>
    </row>
    <row r="76" spans="1:19" ht="31.5" customHeight="1" thickTop="1" x14ac:dyDescent="0.25">
      <c r="A76" s="1371" t="s">
        <v>243</v>
      </c>
      <c r="B76" s="1373" t="s">
        <v>244</v>
      </c>
      <c r="C76" s="1374"/>
      <c r="D76" s="1376" t="s">
        <v>245</v>
      </c>
      <c r="E76" s="1376" t="s">
        <v>246</v>
      </c>
      <c r="F76" s="1376" t="s">
        <v>247</v>
      </c>
      <c r="G76" s="1376" t="s">
        <v>248</v>
      </c>
      <c r="H76" s="1376" t="s">
        <v>249</v>
      </c>
      <c r="I76" s="1376"/>
      <c r="J76" s="1376"/>
      <c r="K76" s="1376"/>
      <c r="L76" s="1345" t="s">
        <v>3</v>
      </c>
      <c r="M76" s="1345" t="s">
        <v>4</v>
      </c>
      <c r="N76" s="1345"/>
      <c r="O76" s="1345"/>
      <c r="P76" s="1345"/>
      <c r="Q76" s="1345"/>
      <c r="R76" s="1346"/>
      <c r="S76" s="23"/>
    </row>
    <row r="77" spans="1:19" ht="31.5" customHeight="1" x14ac:dyDescent="0.25">
      <c r="A77" s="1372"/>
      <c r="B77" s="1375"/>
      <c r="C77" s="1357"/>
      <c r="D77" s="1340"/>
      <c r="E77" s="1340"/>
      <c r="F77" s="1340"/>
      <c r="G77" s="1340"/>
      <c r="H77" s="150" t="s">
        <v>0</v>
      </c>
      <c r="I77" s="150" t="s">
        <v>1</v>
      </c>
      <c r="J77" s="150" t="s">
        <v>250</v>
      </c>
      <c r="K77" s="150" t="s">
        <v>2</v>
      </c>
      <c r="L77" s="1339"/>
      <c r="M77" s="1339"/>
      <c r="N77" s="1339"/>
      <c r="O77" s="1339"/>
      <c r="P77" s="1339"/>
      <c r="Q77" s="1339"/>
      <c r="R77" s="1347"/>
      <c r="S77" s="23"/>
    </row>
    <row r="78" spans="1:19" ht="33.75" customHeight="1" thickBot="1" x14ac:dyDescent="0.3">
      <c r="A78" s="493" t="s">
        <v>105</v>
      </c>
      <c r="B78" s="1360" t="s">
        <v>940</v>
      </c>
      <c r="C78" s="1361"/>
      <c r="D78" s="163" t="s">
        <v>939</v>
      </c>
      <c r="E78" s="164" t="s">
        <v>938</v>
      </c>
      <c r="F78" s="151">
        <v>1</v>
      </c>
      <c r="G78" s="166"/>
      <c r="H78" s="957" t="s">
        <v>622</v>
      </c>
      <c r="I78" s="166"/>
      <c r="J78" s="166"/>
      <c r="K78" s="166"/>
      <c r="L78" s="956">
        <f>C82+C85+C87+C88+C89+C90+C91+C92+C93+C94+C95+C96+C97+C98+C99+C100+C101+C102</f>
        <v>11914250</v>
      </c>
      <c r="M78" s="164"/>
      <c r="N78" s="164"/>
      <c r="O78" s="164"/>
      <c r="P78" s="164"/>
      <c r="Q78" s="164"/>
      <c r="R78" s="168"/>
      <c r="S78" s="23"/>
    </row>
    <row r="79" spans="1:19" s="82" customFormat="1" ht="21.75" customHeight="1" thickTop="1" x14ac:dyDescent="0.25">
      <c r="A79" s="158" t="s">
        <v>251</v>
      </c>
      <c r="B79" s="159"/>
      <c r="C79" s="159"/>
      <c r="D79" s="159"/>
      <c r="E79" s="159"/>
      <c r="F79" s="159"/>
      <c r="G79" s="159"/>
      <c r="H79" s="159"/>
      <c r="I79" s="159"/>
      <c r="J79" s="159"/>
      <c r="K79" s="159"/>
      <c r="L79" s="159"/>
      <c r="M79" s="159"/>
      <c r="N79" s="159"/>
      <c r="O79" s="159"/>
      <c r="P79" s="159"/>
      <c r="Q79" s="159"/>
      <c r="R79" s="160"/>
    </row>
    <row r="80" spans="1:19" s="82" customFormat="1" ht="15.75" x14ac:dyDescent="0.25">
      <c r="A80" s="1352" t="s">
        <v>252</v>
      </c>
      <c r="B80" s="1353"/>
      <c r="C80" s="1340" t="s">
        <v>253</v>
      </c>
      <c r="D80" s="1340" t="s">
        <v>6</v>
      </c>
      <c r="E80" s="1340"/>
      <c r="F80" s="1340"/>
      <c r="G80" s="1340"/>
      <c r="H80" s="1340" t="s">
        <v>254</v>
      </c>
      <c r="I80" s="1340"/>
      <c r="J80" s="1340"/>
      <c r="K80" s="1340"/>
      <c r="L80" s="1339" t="s">
        <v>255</v>
      </c>
      <c r="M80" s="1340" t="s">
        <v>256</v>
      </c>
      <c r="N80" s="1340"/>
      <c r="O80" s="1340"/>
      <c r="P80" s="1340"/>
      <c r="Q80" s="1340"/>
      <c r="R80" s="1341"/>
    </row>
    <row r="81" spans="1:22" s="82" customFormat="1" ht="45" x14ac:dyDescent="0.25">
      <c r="A81" s="1354"/>
      <c r="B81" s="1355"/>
      <c r="C81" s="1342"/>
      <c r="D81" s="953" t="s">
        <v>257</v>
      </c>
      <c r="E81" s="955" t="s">
        <v>7</v>
      </c>
      <c r="F81" s="954" t="s">
        <v>258</v>
      </c>
      <c r="G81" s="953" t="s">
        <v>8</v>
      </c>
      <c r="H81" s="953" t="s">
        <v>0</v>
      </c>
      <c r="I81" s="953" t="s">
        <v>1</v>
      </c>
      <c r="J81" s="953" t="s">
        <v>250</v>
      </c>
      <c r="K81" s="953" t="s">
        <v>2</v>
      </c>
      <c r="L81" s="1381"/>
      <c r="M81" s="952" t="s">
        <v>9</v>
      </c>
      <c r="N81" s="952" t="s">
        <v>10</v>
      </c>
      <c r="O81" s="952" t="s">
        <v>11</v>
      </c>
      <c r="P81" s="952" t="s">
        <v>12</v>
      </c>
      <c r="Q81" s="952" t="s">
        <v>13</v>
      </c>
      <c r="R81" s="951" t="s">
        <v>14</v>
      </c>
    </row>
    <row r="82" spans="1:22" s="82" customFormat="1" ht="15.75" x14ac:dyDescent="0.25">
      <c r="A82" s="1418" t="s">
        <v>937</v>
      </c>
      <c r="B82" s="1421" t="s">
        <v>936</v>
      </c>
      <c r="C82" s="1362">
        <f>G82+G83+G84</f>
        <v>146250</v>
      </c>
      <c r="D82" s="921" t="s">
        <v>935</v>
      </c>
      <c r="E82" s="920">
        <v>1</v>
      </c>
      <c r="F82" s="919">
        <v>15000</v>
      </c>
      <c r="G82" s="918">
        <v>15000</v>
      </c>
      <c r="H82" s="950">
        <v>15000</v>
      </c>
      <c r="I82" s="949"/>
      <c r="J82" s="949"/>
      <c r="K82" s="949"/>
      <c r="L82" s="949"/>
      <c r="M82" s="949"/>
      <c r="N82" s="949"/>
      <c r="O82" s="949"/>
      <c r="P82" s="949"/>
      <c r="Q82" s="949"/>
      <c r="R82" s="948"/>
      <c r="S82" s="947"/>
      <c r="T82" s="947"/>
      <c r="U82" s="947"/>
      <c r="V82" s="946"/>
    </row>
    <row r="83" spans="1:22" s="82" customFormat="1" ht="15.75" x14ac:dyDescent="0.25">
      <c r="A83" s="1419"/>
      <c r="B83" s="1422"/>
      <c r="C83" s="1363"/>
      <c r="D83" s="945" t="s">
        <v>934</v>
      </c>
      <c r="E83" s="944">
        <v>45</v>
      </c>
      <c r="F83" s="943">
        <v>1750</v>
      </c>
      <c r="G83" s="942">
        <f>E83*F83</f>
        <v>78750</v>
      </c>
      <c r="H83" s="758">
        <v>78750</v>
      </c>
      <c r="I83" s="164"/>
      <c r="J83" s="164"/>
      <c r="K83" s="164"/>
      <c r="L83" s="164"/>
      <c r="M83" s="164"/>
      <c r="N83" s="164"/>
      <c r="O83" s="164"/>
      <c r="P83" s="164"/>
      <c r="Q83" s="164"/>
      <c r="R83" s="922"/>
      <c r="S83" s="692"/>
      <c r="T83" s="692"/>
      <c r="U83" s="692"/>
      <c r="V83" s="941"/>
    </row>
    <row r="84" spans="1:22" s="82" customFormat="1" ht="15.75" x14ac:dyDescent="0.25">
      <c r="A84" s="1420"/>
      <c r="B84" s="1422"/>
      <c r="C84" s="1364"/>
      <c r="D84" s="921" t="s">
        <v>933</v>
      </c>
      <c r="E84" s="920">
        <v>30</v>
      </c>
      <c r="F84" s="919">
        <v>1750</v>
      </c>
      <c r="G84" s="918">
        <f>E84*F84</f>
        <v>52500</v>
      </c>
      <c r="H84" s="758">
        <v>52500</v>
      </c>
      <c r="I84" s="164"/>
      <c r="J84" s="164"/>
      <c r="K84" s="164"/>
      <c r="L84" s="164"/>
      <c r="M84" s="164"/>
      <c r="N84" s="164"/>
      <c r="O84" s="164"/>
      <c r="P84" s="164"/>
      <c r="Q84" s="164"/>
      <c r="R84" s="922"/>
      <c r="S84" s="692"/>
      <c r="T84" s="692"/>
      <c r="U84" s="692"/>
      <c r="V84" s="941"/>
    </row>
    <row r="85" spans="1:22" s="82" customFormat="1" ht="15.75" x14ac:dyDescent="0.25">
      <c r="A85" s="1423" t="s">
        <v>932</v>
      </c>
      <c r="B85" s="1425" t="s">
        <v>931</v>
      </c>
      <c r="C85" s="1429">
        <f>G85+G86</f>
        <v>440000</v>
      </c>
      <c r="D85" s="945" t="s">
        <v>930</v>
      </c>
      <c r="E85" s="944">
        <v>1000</v>
      </c>
      <c r="F85" s="943">
        <v>400</v>
      </c>
      <c r="G85" s="942">
        <f>E85*F85</f>
        <v>400000</v>
      </c>
      <c r="H85" s="758">
        <v>400000</v>
      </c>
      <c r="I85" s="164"/>
      <c r="J85" s="164"/>
      <c r="K85" s="164"/>
      <c r="L85" s="164"/>
      <c r="M85" s="164"/>
      <c r="N85" s="164"/>
      <c r="O85" s="164"/>
      <c r="P85" s="164"/>
      <c r="Q85" s="164"/>
      <c r="R85" s="922"/>
      <c r="S85" s="692"/>
      <c r="T85" s="692"/>
      <c r="U85" s="692"/>
      <c r="V85" s="941"/>
    </row>
    <row r="86" spans="1:22" s="82" customFormat="1" ht="15.75" x14ac:dyDescent="0.25">
      <c r="A86" s="1424"/>
      <c r="B86" s="1426"/>
      <c r="C86" s="1364"/>
      <c r="D86" s="921" t="s">
        <v>929</v>
      </c>
      <c r="E86" s="940">
        <v>2</v>
      </c>
      <c r="F86" s="919">
        <v>20000</v>
      </c>
      <c r="G86" s="939">
        <v>40000</v>
      </c>
      <c r="H86" s="919">
        <v>40000</v>
      </c>
      <c r="I86" s="938"/>
      <c r="J86" s="938"/>
      <c r="K86" s="938"/>
      <c r="L86" s="938"/>
      <c r="M86" s="938"/>
      <c r="N86" s="938"/>
      <c r="O86" s="938"/>
      <c r="P86" s="938"/>
      <c r="Q86" s="938"/>
      <c r="R86" s="937"/>
      <c r="S86" s="936"/>
      <c r="T86" s="936"/>
      <c r="U86" s="936"/>
      <c r="V86" s="935"/>
    </row>
    <row r="87" spans="1:22" s="82" customFormat="1" ht="31.5" x14ac:dyDescent="0.25">
      <c r="A87" s="934" t="s">
        <v>928</v>
      </c>
      <c r="B87" s="933" t="s">
        <v>927</v>
      </c>
      <c r="C87" s="1430">
        <f>G87+G88+G89+G90+G91</f>
        <v>3744000</v>
      </c>
      <c r="D87" s="932" t="s">
        <v>926</v>
      </c>
      <c r="E87" s="931" t="s">
        <v>925</v>
      </c>
      <c r="F87" s="919">
        <v>100000</v>
      </c>
      <c r="G87" s="918">
        <f>E87*F87</f>
        <v>1300000</v>
      </c>
      <c r="H87" s="757">
        <v>1300000</v>
      </c>
      <c r="I87" s="789"/>
      <c r="J87" s="789"/>
      <c r="K87" s="789"/>
      <c r="L87" s="789"/>
      <c r="M87" s="789"/>
      <c r="N87" s="789"/>
      <c r="O87" s="789"/>
      <c r="P87" s="789"/>
      <c r="Q87" s="789"/>
      <c r="R87" s="930"/>
    </row>
    <row r="88" spans="1:22" s="82" customFormat="1" ht="15.75" x14ac:dyDescent="0.25">
      <c r="A88" s="924" t="s">
        <v>923</v>
      </c>
      <c r="B88" s="923" t="s">
        <v>924</v>
      </c>
      <c r="C88" s="1431"/>
      <c r="D88" s="929" t="s">
        <v>923</v>
      </c>
      <c r="E88" s="928">
        <v>13</v>
      </c>
      <c r="F88" s="927">
        <v>13000</v>
      </c>
      <c r="G88" s="926">
        <f>E88*F88</f>
        <v>169000</v>
      </c>
      <c r="H88" s="925">
        <v>169000</v>
      </c>
      <c r="I88" s="164"/>
      <c r="J88" s="164"/>
      <c r="K88" s="164"/>
      <c r="L88" s="164"/>
      <c r="M88" s="164"/>
      <c r="N88" s="164"/>
      <c r="O88" s="164"/>
      <c r="P88" s="164"/>
      <c r="Q88" s="164"/>
      <c r="R88" s="922"/>
    </row>
    <row r="89" spans="1:22" s="82" customFormat="1" ht="15.75" x14ac:dyDescent="0.25">
      <c r="A89" s="924" t="s">
        <v>922</v>
      </c>
      <c r="B89" s="923">
        <v>1</v>
      </c>
      <c r="C89" s="1431"/>
      <c r="D89" s="921" t="s">
        <v>581</v>
      </c>
      <c r="E89" s="920">
        <v>1000</v>
      </c>
      <c r="F89" s="919">
        <v>540</v>
      </c>
      <c r="G89" s="918">
        <f>E89*F89</f>
        <v>540000</v>
      </c>
      <c r="H89" s="757">
        <v>540000</v>
      </c>
      <c r="I89" s="164"/>
      <c r="J89" s="164"/>
      <c r="K89" s="164"/>
      <c r="L89" s="164"/>
      <c r="M89" s="164"/>
      <c r="N89" s="164"/>
      <c r="O89" s="164"/>
      <c r="P89" s="164"/>
      <c r="Q89" s="164"/>
      <c r="R89" s="922"/>
    </row>
    <row r="90" spans="1:22" s="82" customFormat="1" ht="31.5" x14ac:dyDescent="0.25">
      <c r="A90" s="1358" t="s">
        <v>921</v>
      </c>
      <c r="B90" s="1359" t="s">
        <v>920</v>
      </c>
      <c r="C90" s="1431"/>
      <c r="D90" s="921" t="s">
        <v>919</v>
      </c>
      <c r="E90" s="920">
        <v>13</v>
      </c>
      <c r="F90" s="919">
        <v>120000</v>
      </c>
      <c r="G90" s="918">
        <f>E90*F90</f>
        <v>1560000</v>
      </c>
      <c r="H90" s="758">
        <v>1560000</v>
      </c>
      <c r="I90" s="164"/>
      <c r="J90" s="164"/>
      <c r="K90" s="164"/>
      <c r="L90" s="164"/>
      <c r="M90" s="164"/>
      <c r="N90" s="164"/>
      <c r="O90" s="164"/>
      <c r="P90" s="164"/>
      <c r="Q90" s="164"/>
      <c r="R90" s="922"/>
    </row>
    <row r="91" spans="1:22" s="82" customFormat="1" ht="31.5" x14ac:dyDescent="0.25">
      <c r="A91" s="1358"/>
      <c r="B91" s="1359"/>
      <c r="C91" s="1432"/>
      <c r="D91" s="921" t="s">
        <v>918</v>
      </c>
      <c r="E91" s="920">
        <v>1000</v>
      </c>
      <c r="F91" s="919">
        <v>175</v>
      </c>
      <c r="G91" s="918">
        <f>E91*F91</f>
        <v>175000</v>
      </c>
      <c r="H91" s="917">
        <v>175000</v>
      </c>
      <c r="I91" s="169"/>
      <c r="J91" s="169"/>
      <c r="K91" s="169"/>
      <c r="L91" s="169"/>
      <c r="M91" s="169"/>
      <c r="N91" s="169"/>
      <c r="O91" s="169"/>
      <c r="P91" s="169"/>
      <c r="Q91" s="169"/>
      <c r="R91" s="916"/>
    </row>
    <row r="92" spans="1:22" s="82" customFormat="1" ht="63" customHeight="1" x14ac:dyDescent="0.25">
      <c r="A92" s="1428" t="s">
        <v>917</v>
      </c>
      <c r="B92" s="1428"/>
      <c r="C92" s="909">
        <v>50000</v>
      </c>
      <c r="D92" s="911" t="s">
        <v>915</v>
      </c>
      <c r="E92" s="910">
        <v>1</v>
      </c>
      <c r="F92" s="912">
        <v>50000</v>
      </c>
      <c r="G92" s="909">
        <f>+E92*F92</f>
        <v>50000</v>
      </c>
      <c r="H92" s="901">
        <v>50000</v>
      </c>
      <c r="I92" s="900"/>
      <c r="J92" s="900"/>
      <c r="K92" s="900"/>
      <c r="L92" s="900"/>
      <c r="M92" s="900"/>
      <c r="N92" s="900"/>
      <c r="O92" s="900"/>
      <c r="P92" s="900"/>
      <c r="Q92" s="900"/>
      <c r="R92" s="899"/>
    </row>
    <row r="93" spans="1:22" s="82" customFormat="1" ht="15.75" x14ac:dyDescent="0.25">
      <c r="A93" s="1428" t="s">
        <v>916</v>
      </c>
      <c r="B93" s="1428"/>
      <c r="C93" s="909">
        <v>130000</v>
      </c>
      <c r="D93" s="911" t="s">
        <v>915</v>
      </c>
      <c r="E93" s="910">
        <v>52</v>
      </c>
      <c r="F93" s="912">
        <v>2500</v>
      </c>
      <c r="G93" s="909">
        <f>+E93*F93</f>
        <v>130000</v>
      </c>
      <c r="H93" s="901">
        <v>130000</v>
      </c>
      <c r="I93" s="900"/>
      <c r="J93" s="900"/>
      <c r="K93" s="900"/>
      <c r="L93" s="900"/>
      <c r="M93" s="900"/>
      <c r="N93" s="900"/>
      <c r="O93" s="900"/>
      <c r="P93" s="900"/>
      <c r="Q93" s="900"/>
      <c r="R93" s="899"/>
    </row>
    <row r="94" spans="1:22" s="82" customFormat="1" ht="15.75" x14ac:dyDescent="0.25">
      <c r="A94" s="1428" t="s">
        <v>914</v>
      </c>
      <c r="B94" s="1428"/>
      <c r="C94" s="909">
        <v>54000</v>
      </c>
      <c r="E94" s="910">
        <v>3</v>
      </c>
      <c r="F94" s="912">
        <v>18000</v>
      </c>
      <c r="G94" s="909">
        <f>+E94*F94</f>
        <v>54000</v>
      </c>
      <c r="H94" s="901">
        <v>54000</v>
      </c>
      <c r="I94" s="900"/>
      <c r="J94" s="900"/>
      <c r="K94" s="900"/>
      <c r="L94" s="900"/>
      <c r="M94" s="900"/>
      <c r="N94" s="900"/>
      <c r="O94" s="900"/>
      <c r="P94" s="900"/>
      <c r="Q94" s="900"/>
      <c r="R94" s="899"/>
    </row>
    <row r="95" spans="1:22" s="82" customFormat="1" ht="31.5" customHeight="1" x14ac:dyDescent="0.25">
      <c r="A95" s="1428" t="s">
        <v>913</v>
      </c>
      <c r="B95" s="1428"/>
      <c r="C95" s="909">
        <v>700000</v>
      </c>
      <c r="D95" s="911" t="s">
        <v>912</v>
      </c>
      <c r="E95" s="910">
        <v>2</v>
      </c>
      <c r="F95" s="912">
        <v>350000</v>
      </c>
      <c r="G95" s="909">
        <f>+E95*F95</f>
        <v>700000</v>
      </c>
      <c r="H95" s="901">
        <v>700000</v>
      </c>
      <c r="I95" s="900"/>
      <c r="J95" s="900"/>
      <c r="K95" s="900"/>
      <c r="L95" s="900"/>
      <c r="M95" s="900"/>
      <c r="N95" s="900"/>
      <c r="O95" s="900"/>
      <c r="P95" s="900"/>
      <c r="Q95" s="900"/>
      <c r="R95" s="899"/>
    </row>
    <row r="96" spans="1:22" s="82" customFormat="1" ht="15.75" x14ac:dyDescent="0.25">
      <c r="A96" s="1428" t="s">
        <v>911</v>
      </c>
      <c r="B96" s="1428"/>
      <c r="C96" s="909">
        <v>300000</v>
      </c>
      <c r="D96" s="911" t="s">
        <v>910</v>
      </c>
      <c r="E96" s="913">
        <v>15000</v>
      </c>
      <c r="F96" s="912">
        <v>20</v>
      </c>
      <c r="G96" s="909">
        <f>+F96*E96</f>
        <v>300000</v>
      </c>
      <c r="H96" s="915">
        <v>300000</v>
      </c>
      <c r="I96" s="901"/>
      <c r="J96" s="900"/>
      <c r="K96" s="900"/>
      <c r="L96" s="900"/>
      <c r="M96" s="900"/>
      <c r="N96" s="900"/>
      <c r="O96" s="900"/>
      <c r="P96" s="900"/>
      <c r="Q96" s="900"/>
      <c r="R96" s="899"/>
    </row>
    <row r="97" spans="1:18" s="82" customFormat="1" ht="31.5" customHeight="1" x14ac:dyDescent="0.25">
      <c r="A97" s="1428" t="s">
        <v>909</v>
      </c>
      <c r="B97" s="1428"/>
      <c r="C97" s="909">
        <v>3300000</v>
      </c>
      <c r="D97" s="911" t="s">
        <v>908</v>
      </c>
      <c r="E97" s="913">
        <v>50</v>
      </c>
      <c r="F97" s="912">
        <v>66000</v>
      </c>
      <c r="G97" s="909">
        <f>+F97*E97</f>
        <v>3300000</v>
      </c>
      <c r="H97" s="914">
        <v>3300000</v>
      </c>
      <c r="I97" s="900"/>
      <c r="J97" s="900"/>
      <c r="K97" s="900"/>
      <c r="L97" s="900"/>
      <c r="M97" s="900"/>
      <c r="N97" s="900"/>
      <c r="O97" s="900"/>
      <c r="P97" s="900"/>
      <c r="Q97" s="900"/>
      <c r="R97" s="899"/>
    </row>
    <row r="98" spans="1:18" s="82" customFormat="1" ht="47.25" customHeight="1" x14ac:dyDescent="0.25">
      <c r="A98" s="1428" t="s">
        <v>907</v>
      </c>
      <c r="B98" s="1428"/>
      <c r="C98" s="909">
        <v>600000</v>
      </c>
      <c r="D98" s="911" t="s">
        <v>521</v>
      </c>
      <c r="E98" s="913">
        <v>10000</v>
      </c>
      <c r="F98" s="912">
        <v>60</v>
      </c>
      <c r="G98" s="909">
        <f>+F98*E98</f>
        <v>600000</v>
      </c>
      <c r="H98" s="901">
        <v>600000</v>
      </c>
      <c r="I98" s="900"/>
      <c r="J98" s="900"/>
      <c r="K98" s="900"/>
      <c r="L98" s="900"/>
      <c r="M98" s="900"/>
      <c r="N98" s="900"/>
      <c r="O98" s="900"/>
      <c r="P98" s="900"/>
      <c r="Q98" s="900"/>
      <c r="R98" s="899"/>
    </row>
    <row r="99" spans="1:18" s="82" customFormat="1" ht="15.75" x14ac:dyDescent="0.25">
      <c r="A99" s="1428" t="s">
        <v>906</v>
      </c>
      <c r="B99" s="1428"/>
      <c r="C99" s="909">
        <v>1200000</v>
      </c>
      <c r="D99" s="911" t="s">
        <v>521</v>
      </c>
      <c r="E99" s="913">
        <v>20000</v>
      </c>
      <c r="F99" s="912">
        <v>60</v>
      </c>
      <c r="G99" s="909">
        <f>+E99*F99</f>
        <v>1200000</v>
      </c>
      <c r="H99" s="901">
        <v>1200000</v>
      </c>
      <c r="I99" s="900"/>
      <c r="J99" s="900"/>
      <c r="K99" s="900"/>
      <c r="L99" s="900"/>
      <c r="M99" s="900"/>
      <c r="N99" s="900"/>
      <c r="O99" s="900"/>
      <c r="P99" s="900"/>
      <c r="Q99" s="900"/>
      <c r="R99" s="899"/>
    </row>
    <row r="100" spans="1:18" s="82" customFormat="1" ht="31.5" customHeight="1" x14ac:dyDescent="0.25">
      <c r="A100" s="1428" t="s">
        <v>905</v>
      </c>
      <c r="B100" s="1428"/>
      <c r="C100" s="909">
        <v>250000</v>
      </c>
      <c r="D100" s="911" t="s">
        <v>904</v>
      </c>
      <c r="E100" s="910">
        <v>1</v>
      </c>
      <c r="F100" s="909">
        <v>250000</v>
      </c>
      <c r="G100" s="909">
        <f>+E100*F100</f>
        <v>250000</v>
      </c>
      <c r="H100" s="901">
        <v>250000</v>
      </c>
      <c r="I100" s="900"/>
      <c r="J100" s="900"/>
      <c r="K100" s="900"/>
      <c r="L100" s="900"/>
      <c r="M100" s="900"/>
      <c r="N100" s="900"/>
      <c r="O100" s="900"/>
      <c r="P100" s="900"/>
      <c r="Q100" s="900"/>
      <c r="R100" s="899"/>
    </row>
    <row r="101" spans="1:18" s="82" customFormat="1" ht="15.75" x14ac:dyDescent="0.25">
      <c r="A101" s="1428" t="s">
        <v>903</v>
      </c>
      <c r="B101" s="1428"/>
      <c r="C101" s="909">
        <v>500000</v>
      </c>
      <c r="D101" s="911" t="s">
        <v>902</v>
      </c>
      <c r="E101" s="910">
        <v>2000</v>
      </c>
      <c r="F101" s="909">
        <v>250</v>
      </c>
      <c r="G101" s="909">
        <f>+E101*F101</f>
        <v>500000</v>
      </c>
      <c r="H101" s="901">
        <v>500000</v>
      </c>
      <c r="I101" s="900"/>
      <c r="J101" s="900"/>
      <c r="K101" s="900"/>
      <c r="L101" s="900"/>
      <c r="M101" s="900"/>
      <c r="N101" s="900"/>
      <c r="O101" s="900"/>
      <c r="P101" s="900"/>
      <c r="Q101" s="900"/>
      <c r="R101" s="899"/>
    </row>
    <row r="102" spans="1:18" s="82" customFormat="1" ht="15.75" x14ac:dyDescent="0.25">
      <c r="A102" s="1428" t="s">
        <v>901</v>
      </c>
      <c r="B102" s="1428"/>
      <c r="C102" s="906">
        <v>500000</v>
      </c>
      <c r="D102" s="908" t="s">
        <v>901</v>
      </c>
      <c r="E102" s="907">
        <v>2000</v>
      </c>
      <c r="F102" s="906">
        <v>250</v>
      </c>
      <c r="G102" s="906">
        <f>+E102*F102</f>
        <v>500000</v>
      </c>
      <c r="H102" s="901">
        <v>500000</v>
      </c>
      <c r="I102" s="900"/>
      <c r="J102" s="900"/>
      <c r="K102" s="900"/>
      <c r="L102" s="900"/>
      <c r="M102" s="900"/>
      <c r="N102" s="900"/>
      <c r="O102" s="900"/>
      <c r="P102" s="900"/>
      <c r="Q102" s="900"/>
      <c r="R102" s="899"/>
    </row>
    <row r="103" spans="1:18" s="82" customFormat="1" ht="15.75" x14ac:dyDescent="0.25">
      <c r="A103" s="1350" t="s">
        <v>491</v>
      </c>
      <c r="B103" s="1351"/>
      <c r="C103" s="903">
        <f>SUM(C82:C102)</f>
        <v>11914250</v>
      </c>
      <c r="D103" s="905"/>
      <c r="E103" s="904"/>
      <c r="F103" s="903"/>
      <c r="G103" s="903">
        <f>SUM(G82:G102)</f>
        <v>11914250</v>
      </c>
      <c r="H103" s="903">
        <f>SUM(H82:H102)</f>
        <v>11914250</v>
      </c>
      <c r="I103" s="902"/>
      <c r="J103" s="902"/>
      <c r="K103" s="901"/>
      <c r="L103" s="900"/>
      <c r="M103" s="900"/>
      <c r="N103" s="900"/>
      <c r="O103" s="900"/>
      <c r="P103" s="900"/>
      <c r="Q103" s="900"/>
      <c r="R103" s="899"/>
    </row>
    <row r="104" spans="1:18" s="82" customFormat="1" ht="16.5" thickBot="1" x14ac:dyDescent="0.3">
      <c r="A104" s="1348"/>
      <c r="B104" s="1349"/>
      <c r="C104" s="898"/>
      <c r="D104" s="898"/>
      <c r="E104" s="734"/>
      <c r="F104" s="898"/>
      <c r="G104" s="898"/>
      <c r="H104" s="898"/>
      <c r="I104" s="898"/>
      <c r="J104" s="898"/>
      <c r="K104" s="897"/>
      <c r="L104" s="896" t="s">
        <v>740</v>
      </c>
      <c r="M104" s="1337"/>
      <c r="N104" s="1337"/>
      <c r="O104" s="1337"/>
      <c r="P104" s="1337"/>
      <c r="Q104" s="1337"/>
      <c r="R104" s="1338"/>
    </row>
    <row r="105" spans="1:18" s="82" customFormat="1" ht="19.5" thickTop="1" x14ac:dyDescent="0.25">
      <c r="A105" s="895"/>
      <c r="B105" s="893"/>
      <c r="C105" s="894">
        <f>+C33+C48+C61+C74+C103</f>
        <v>41568150</v>
      </c>
      <c r="D105" s="893"/>
      <c r="E105" s="893"/>
      <c r="F105" s="893"/>
      <c r="G105" s="893"/>
      <c r="H105" s="893"/>
      <c r="I105" s="893"/>
      <c r="J105" s="893"/>
      <c r="K105" s="892"/>
      <c r="L105" s="892"/>
      <c r="M105" s="892"/>
      <c r="N105" s="892"/>
      <c r="O105" s="892"/>
      <c r="P105" s="892"/>
      <c r="Q105" s="892"/>
      <c r="R105" s="891"/>
    </row>
    <row r="106" spans="1:18" s="82" customFormat="1" ht="18.75" x14ac:dyDescent="0.25">
      <c r="A106" s="686"/>
      <c r="B106" s="686"/>
      <c r="C106" s="890"/>
      <c r="D106" s="686"/>
      <c r="E106" s="686"/>
      <c r="F106" s="686"/>
      <c r="G106" s="686"/>
      <c r="H106" s="686"/>
      <c r="I106" s="686"/>
      <c r="J106" s="686"/>
      <c r="K106" s="686"/>
      <c r="L106" s="686"/>
      <c r="M106" s="686"/>
      <c r="N106" s="686"/>
      <c r="O106" s="686"/>
      <c r="P106" s="686"/>
      <c r="Q106" s="686"/>
      <c r="R106" s="686"/>
    </row>
    <row r="107" spans="1:18" s="82" customFormat="1" ht="17.25" x14ac:dyDescent="0.3">
      <c r="A107" s="685"/>
      <c r="B107" s="684"/>
      <c r="C107" s="889"/>
      <c r="D107" s="684"/>
      <c r="E107" s="684"/>
      <c r="F107" s="684"/>
      <c r="G107" s="684"/>
      <c r="H107" s="684"/>
      <c r="I107" s="684"/>
      <c r="J107" s="684"/>
      <c r="K107" s="684"/>
      <c r="L107" s="684"/>
      <c r="M107" s="684"/>
      <c r="N107" s="84"/>
      <c r="O107" s="84"/>
      <c r="P107" s="84"/>
      <c r="Q107" s="84"/>
      <c r="R107" s="84"/>
    </row>
    <row r="108" spans="1:18" s="82" customFormat="1" ht="18" x14ac:dyDescent="0.25">
      <c r="C108" s="683"/>
      <c r="E108" s="682"/>
      <c r="F108" s="887"/>
      <c r="G108" s="683"/>
      <c r="H108" s="683"/>
      <c r="I108" s="683"/>
      <c r="J108" s="683"/>
      <c r="K108" s="683"/>
    </row>
    <row r="109" spans="1:18" s="82" customFormat="1" ht="18" x14ac:dyDescent="0.25">
      <c r="C109" s="683"/>
      <c r="E109" s="682"/>
      <c r="F109" s="888"/>
      <c r="G109" s="683"/>
      <c r="H109" s="683"/>
      <c r="I109" s="683"/>
      <c r="J109" s="683"/>
      <c r="K109" s="683"/>
    </row>
    <row r="110" spans="1:18" s="82" customFormat="1" ht="18" x14ac:dyDescent="0.25">
      <c r="C110" s="683"/>
      <c r="E110" s="682"/>
      <c r="F110" s="887"/>
      <c r="G110" s="683"/>
      <c r="H110" s="683"/>
      <c r="I110" s="683"/>
      <c r="J110" s="683"/>
      <c r="K110" s="683"/>
    </row>
    <row r="111" spans="1:18" s="82" customFormat="1" ht="18" x14ac:dyDescent="0.25">
      <c r="C111" s="683"/>
      <c r="E111" s="682"/>
      <c r="F111" s="887"/>
      <c r="G111" s="683"/>
      <c r="H111" s="683"/>
      <c r="I111" s="683"/>
      <c r="J111" s="683"/>
      <c r="K111" s="683"/>
    </row>
    <row r="112" spans="1:18" s="82" customFormat="1" ht="18" x14ac:dyDescent="0.25">
      <c r="C112" s="683"/>
      <c r="E112" s="682"/>
      <c r="F112" s="887"/>
      <c r="G112" s="683"/>
      <c r="H112" s="683"/>
      <c r="I112" s="683"/>
      <c r="J112" s="683"/>
      <c r="K112" s="683"/>
    </row>
    <row r="113" spans="1:18" s="82" customFormat="1" ht="18" x14ac:dyDescent="0.25">
      <c r="C113" s="683"/>
      <c r="E113" s="682"/>
      <c r="F113" s="887"/>
      <c r="G113" s="683"/>
      <c r="H113" s="683"/>
      <c r="I113" s="683"/>
      <c r="J113" s="683"/>
      <c r="K113" s="683"/>
    </row>
    <row r="114" spans="1:18" s="82" customFormat="1" x14ac:dyDescent="0.25">
      <c r="C114" s="683"/>
      <c r="E114" s="682"/>
      <c r="F114" s="886"/>
      <c r="G114" s="683"/>
      <c r="H114" s="683"/>
      <c r="I114" s="683"/>
      <c r="J114" s="683"/>
      <c r="K114" s="683"/>
    </row>
    <row r="115" spans="1:18" s="82" customFormat="1" x14ac:dyDescent="0.25">
      <c r="C115" s="683"/>
      <c r="E115" s="682"/>
      <c r="F115" s="886"/>
      <c r="G115" s="683"/>
      <c r="H115" s="683"/>
      <c r="I115" s="683"/>
      <c r="J115" s="683"/>
      <c r="K115" s="683"/>
    </row>
    <row r="116" spans="1:18" s="82" customFormat="1" x14ac:dyDescent="0.25">
      <c r="C116" s="683"/>
      <c r="E116" s="682"/>
      <c r="F116" s="683"/>
      <c r="G116" s="683"/>
      <c r="H116" s="683"/>
      <c r="I116" s="683"/>
      <c r="J116" s="683"/>
      <c r="K116" s="683"/>
    </row>
    <row r="117" spans="1:18" s="82" customFormat="1" x14ac:dyDescent="0.25">
      <c r="C117" s="683"/>
      <c r="E117" s="682"/>
      <c r="F117" s="683"/>
      <c r="G117" s="683"/>
      <c r="H117" s="683"/>
      <c r="I117" s="683"/>
      <c r="J117" s="683"/>
      <c r="K117" s="683"/>
    </row>
    <row r="118" spans="1:18" s="82" customFormat="1" x14ac:dyDescent="0.25">
      <c r="C118" s="683"/>
      <c r="E118" s="682"/>
      <c r="F118" s="683"/>
      <c r="G118" s="683"/>
      <c r="H118" s="683"/>
      <c r="I118" s="683"/>
      <c r="J118" s="683"/>
      <c r="K118" s="683"/>
    </row>
    <row r="119" spans="1:18" s="82" customFormat="1" x14ac:dyDescent="0.25">
      <c r="H119" s="682"/>
      <c r="L119" s="682"/>
    </row>
    <row r="120" spans="1:18" s="82" customFormat="1" x14ac:dyDescent="0.25">
      <c r="C120" s="683"/>
      <c r="E120" s="682"/>
    </row>
    <row r="121" spans="1:18" s="82" customFormat="1" x14ac:dyDescent="0.25"/>
    <row r="122" spans="1:18" s="82" customFormat="1" x14ac:dyDescent="0.25"/>
    <row r="123" spans="1:18" x14ac:dyDescent="0.25">
      <c r="A123" s="82"/>
      <c r="B123" s="82"/>
      <c r="C123" s="82"/>
      <c r="D123" s="82"/>
      <c r="E123" s="82"/>
      <c r="F123" s="82"/>
      <c r="G123" s="82"/>
      <c r="H123" s="82"/>
      <c r="I123" s="82"/>
      <c r="J123" s="82"/>
      <c r="K123" s="82"/>
      <c r="L123" s="82"/>
      <c r="M123" s="82"/>
      <c r="N123" s="82"/>
      <c r="O123" s="82"/>
      <c r="P123" s="82"/>
      <c r="Q123" s="82"/>
      <c r="R123" s="82"/>
    </row>
    <row r="124" spans="1:18" x14ac:dyDescent="0.25">
      <c r="A124" s="82"/>
      <c r="B124" s="82"/>
      <c r="C124" s="82"/>
      <c r="D124" s="82"/>
      <c r="E124" s="82"/>
      <c r="F124" s="82"/>
      <c r="G124" s="82"/>
      <c r="H124" s="82"/>
      <c r="I124" s="82"/>
      <c r="J124" s="82"/>
      <c r="K124" s="82"/>
      <c r="L124" s="82"/>
      <c r="M124" s="82"/>
      <c r="N124" s="82"/>
      <c r="O124" s="82"/>
      <c r="P124" s="82"/>
      <c r="Q124" s="82"/>
      <c r="R124" s="82"/>
    </row>
    <row r="125" spans="1:18" x14ac:dyDescent="0.25">
      <c r="A125" s="82"/>
      <c r="B125" s="82"/>
      <c r="C125" s="82"/>
      <c r="D125" s="82"/>
      <c r="E125" s="82"/>
      <c r="F125" s="82"/>
      <c r="G125" s="82"/>
      <c r="H125" s="82"/>
      <c r="I125" s="82"/>
      <c r="J125" s="82"/>
      <c r="K125" s="82"/>
      <c r="L125" s="82"/>
      <c r="M125" s="82"/>
      <c r="N125" s="82"/>
      <c r="O125" s="82"/>
      <c r="P125" s="82"/>
      <c r="Q125" s="82"/>
      <c r="R125" s="82"/>
    </row>
    <row r="126" spans="1:18" x14ac:dyDescent="0.25">
      <c r="A126" s="82"/>
      <c r="B126" s="82"/>
      <c r="C126" s="82"/>
      <c r="D126" s="82"/>
      <c r="E126" s="82"/>
      <c r="F126" s="82"/>
      <c r="G126" s="82"/>
      <c r="H126" s="82"/>
      <c r="I126" s="82"/>
      <c r="J126" s="82"/>
      <c r="K126" s="82"/>
      <c r="L126" s="82"/>
      <c r="M126" s="82"/>
      <c r="N126" s="82"/>
      <c r="O126" s="82"/>
      <c r="P126" s="82"/>
      <c r="Q126" s="82"/>
      <c r="R126" s="82"/>
    </row>
    <row r="127" spans="1:18" x14ac:dyDescent="0.25">
      <c r="A127" s="82"/>
      <c r="B127" s="82"/>
      <c r="C127" s="82"/>
      <c r="D127" s="82"/>
      <c r="E127" s="82"/>
      <c r="F127" s="82"/>
      <c r="G127" s="82"/>
      <c r="H127" s="82"/>
      <c r="I127" s="82"/>
      <c r="J127" s="82"/>
      <c r="K127" s="82"/>
      <c r="L127" s="82"/>
      <c r="M127" s="82"/>
      <c r="N127" s="82"/>
      <c r="O127" s="82"/>
      <c r="P127" s="82"/>
      <c r="Q127" s="82"/>
      <c r="R127" s="82"/>
    </row>
    <row r="128" spans="1:18" x14ac:dyDescent="0.25">
      <c r="A128" s="82"/>
      <c r="B128" s="82"/>
      <c r="C128" s="82"/>
      <c r="D128" s="82"/>
      <c r="E128" s="82"/>
      <c r="F128" s="82"/>
      <c r="G128" s="82"/>
      <c r="H128" s="82"/>
      <c r="I128" s="82"/>
      <c r="J128" s="82"/>
      <c r="K128" s="82"/>
      <c r="L128" s="82"/>
      <c r="M128" s="82"/>
      <c r="N128" s="82"/>
      <c r="O128" s="82"/>
      <c r="P128" s="82"/>
      <c r="Q128" s="82"/>
      <c r="R128" s="82"/>
    </row>
    <row r="129" spans="1:18" x14ac:dyDescent="0.25">
      <c r="A129" s="82"/>
      <c r="B129" s="82"/>
      <c r="C129" s="82"/>
      <c r="D129" s="82"/>
      <c r="E129" s="82"/>
      <c r="F129" s="82"/>
      <c r="G129" s="82"/>
      <c r="H129" s="82"/>
      <c r="I129" s="82"/>
      <c r="J129" s="82"/>
      <c r="K129" s="82"/>
      <c r="L129" s="82"/>
      <c r="M129" s="82"/>
      <c r="N129" s="82"/>
      <c r="O129" s="82"/>
      <c r="P129" s="82"/>
      <c r="Q129" s="82"/>
      <c r="R129" s="82"/>
    </row>
    <row r="130" spans="1:18" x14ac:dyDescent="0.25">
      <c r="A130" s="82"/>
      <c r="B130" s="82"/>
      <c r="C130" s="82"/>
      <c r="D130" s="82"/>
      <c r="E130" s="82"/>
      <c r="F130" s="82"/>
      <c r="G130" s="82"/>
      <c r="H130" s="82"/>
      <c r="I130" s="82"/>
      <c r="J130" s="82"/>
      <c r="K130" s="82"/>
      <c r="L130" s="82"/>
      <c r="M130" s="82"/>
      <c r="N130" s="82"/>
      <c r="O130" s="82"/>
      <c r="P130" s="82"/>
      <c r="Q130" s="82"/>
      <c r="R130" s="82"/>
    </row>
    <row r="131" spans="1:18" x14ac:dyDescent="0.25">
      <c r="A131" s="82"/>
      <c r="B131" s="82"/>
      <c r="C131" s="82"/>
      <c r="D131" s="82"/>
      <c r="E131" s="82"/>
      <c r="F131" s="82"/>
      <c r="G131" s="82"/>
      <c r="H131" s="82"/>
      <c r="I131" s="82"/>
      <c r="J131" s="82"/>
      <c r="K131" s="82"/>
      <c r="L131" s="82"/>
      <c r="M131" s="82"/>
      <c r="N131" s="82"/>
      <c r="O131" s="82"/>
      <c r="P131" s="82"/>
      <c r="Q131" s="82"/>
      <c r="R131" s="82"/>
    </row>
    <row r="132" spans="1:18" x14ac:dyDescent="0.25">
      <c r="A132" s="82"/>
      <c r="B132" s="82"/>
      <c r="C132" s="82"/>
      <c r="D132" s="82"/>
      <c r="E132" s="82"/>
      <c r="F132" s="82"/>
      <c r="G132" s="82"/>
      <c r="H132" s="82"/>
      <c r="I132" s="82"/>
      <c r="J132" s="82"/>
      <c r="K132" s="82"/>
      <c r="L132" s="82"/>
      <c r="M132" s="82"/>
      <c r="N132" s="82"/>
      <c r="O132" s="82"/>
      <c r="P132" s="82"/>
      <c r="Q132" s="82"/>
      <c r="R132" s="82"/>
    </row>
    <row r="133" spans="1:18" x14ac:dyDescent="0.25">
      <c r="A133" s="82"/>
      <c r="B133" s="82"/>
      <c r="C133" s="82"/>
      <c r="D133" s="82"/>
      <c r="E133" s="82"/>
      <c r="F133" s="82"/>
      <c r="G133" s="82"/>
      <c r="H133" s="82"/>
      <c r="I133" s="82"/>
      <c r="J133" s="82"/>
      <c r="K133" s="82"/>
      <c r="L133" s="82"/>
      <c r="M133" s="82"/>
      <c r="N133" s="82"/>
      <c r="O133" s="82"/>
      <c r="P133" s="82"/>
      <c r="Q133" s="82"/>
      <c r="R133" s="82"/>
    </row>
    <row r="134" spans="1:18" x14ac:dyDescent="0.25">
      <c r="A134" s="82"/>
      <c r="B134" s="82"/>
      <c r="C134" s="82"/>
      <c r="D134" s="82"/>
      <c r="E134" s="82"/>
      <c r="F134" s="82"/>
      <c r="G134" s="82"/>
      <c r="H134" s="82"/>
      <c r="I134" s="82"/>
      <c r="J134" s="82"/>
      <c r="K134" s="82"/>
      <c r="L134" s="82"/>
      <c r="M134" s="82"/>
      <c r="N134" s="82"/>
      <c r="O134" s="82"/>
      <c r="P134" s="82"/>
      <c r="Q134" s="82"/>
      <c r="R134" s="82"/>
    </row>
    <row r="135" spans="1:18" x14ac:dyDescent="0.25">
      <c r="A135" s="82"/>
      <c r="B135" s="82"/>
      <c r="C135" s="82"/>
      <c r="D135" s="82"/>
      <c r="E135" s="82"/>
      <c r="F135" s="82"/>
      <c r="G135" s="82"/>
      <c r="H135" s="82"/>
      <c r="I135" s="82"/>
      <c r="J135" s="82"/>
      <c r="K135" s="82"/>
      <c r="L135" s="82"/>
      <c r="M135" s="82"/>
      <c r="N135" s="82"/>
      <c r="O135" s="82"/>
      <c r="P135" s="82"/>
      <c r="Q135" s="82"/>
      <c r="R135" s="82"/>
    </row>
  </sheetData>
  <mergeCells count="137">
    <mergeCell ref="A100:B100"/>
    <mergeCell ref="B67:C67"/>
    <mergeCell ref="C85:C86"/>
    <mergeCell ref="C87:C91"/>
    <mergeCell ref="C70:C71"/>
    <mergeCell ref="C72:C73"/>
    <mergeCell ref="A101:B101"/>
    <mergeCell ref="A102:B102"/>
    <mergeCell ref="A59:B59"/>
    <mergeCell ref="A60:B60"/>
    <mergeCell ref="A92:B92"/>
    <mergeCell ref="A93:B93"/>
    <mergeCell ref="A94:B94"/>
    <mergeCell ref="A95:B95"/>
    <mergeCell ref="A85:A86"/>
    <mergeCell ref="B85:B86"/>
    <mergeCell ref="A75:R75"/>
    <mergeCell ref="E64:E65"/>
    <mergeCell ref="F64:F65"/>
    <mergeCell ref="A96:B96"/>
    <mergeCell ref="A97:B97"/>
    <mergeCell ref="A98:B98"/>
    <mergeCell ref="A99:B99"/>
    <mergeCell ref="B3:D3"/>
    <mergeCell ref="D15:G15"/>
    <mergeCell ref="H15:K15"/>
    <mergeCell ref="L15:L16"/>
    <mergeCell ref="A10:R10"/>
    <mergeCell ref="A11:A12"/>
    <mergeCell ref="B11:C12"/>
    <mergeCell ref="B50:C51"/>
    <mergeCell ref="D50:D51"/>
    <mergeCell ref="E50:E51"/>
    <mergeCell ref="F50:F51"/>
    <mergeCell ref="A49:R49"/>
    <mergeCell ref="A39:B40"/>
    <mergeCell ref="C39:C40"/>
    <mergeCell ref="D39:G39"/>
    <mergeCell ref="H39:K39"/>
    <mergeCell ref="C41:C45"/>
    <mergeCell ref="B37:C37"/>
    <mergeCell ref="C29:C32"/>
    <mergeCell ref="C25:C28"/>
    <mergeCell ref="A41:B45"/>
    <mergeCell ref="A34:R34"/>
    <mergeCell ref="A35:A36"/>
    <mergeCell ref="B35:C36"/>
    <mergeCell ref="M39:R39"/>
    <mergeCell ref="A63:R63"/>
    <mergeCell ref="A64:A65"/>
    <mergeCell ref="M50:R51"/>
    <mergeCell ref="A15:B16"/>
    <mergeCell ref="C15:C16"/>
    <mergeCell ref="M15:R15"/>
    <mergeCell ref="B5:D5"/>
    <mergeCell ref="B6:D6"/>
    <mergeCell ref="M11:R12"/>
    <mergeCell ref="B13:C13"/>
    <mergeCell ref="M13:R13"/>
    <mergeCell ref="A8:B8"/>
    <mergeCell ref="D11:D12"/>
    <mergeCell ref="E11:E12"/>
    <mergeCell ref="F11:F12"/>
    <mergeCell ref="G11:G12"/>
    <mergeCell ref="H11:K11"/>
    <mergeCell ref="L11:L12"/>
    <mergeCell ref="G64:G65"/>
    <mergeCell ref="H64:K64"/>
    <mergeCell ref="L64:L65"/>
    <mergeCell ref="A56:B58"/>
    <mergeCell ref="D64:D65"/>
    <mergeCell ref="A21:B21"/>
    <mergeCell ref="A17:B18"/>
    <mergeCell ref="M35:R36"/>
    <mergeCell ref="A25:B28"/>
    <mergeCell ref="A29:B32"/>
    <mergeCell ref="A19:B19"/>
    <mergeCell ref="D35:D36"/>
    <mergeCell ref="E35:E36"/>
    <mergeCell ref="F35:F36"/>
    <mergeCell ref="G35:G36"/>
    <mergeCell ref="H35:K35"/>
    <mergeCell ref="L35:L36"/>
    <mergeCell ref="A22:A24"/>
    <mergeCell ref="C22:C24"/>
    <mergeCell ref="H80:K80"/>
    <mergeCell ref="L80:L81"/>
    <mergeCell ref="A74:B74"/>
    <mergeCell ref="G50:G51"/>
    <mergeCell ref="H50:K50"/>
    <mergeCell ref="L50:L51"/>
    <mergeCell ref="L39:L40"/>
    <mergeCell ref="A68:B69"/>
    <mergeCell ref="C68:C69"/>
    <mergeCell ref="D68:G68"/>
    <mergeCell ref="H68:K68"/>
    <mergeCell ref="B64:C65"/>
    <mergeCell ref="B66:C66"/>
    <mergeCell ref="A70:B71"/>
    <mergeCell ref="C56:C58"/>
    <mergeCell ref="A46:B46"/>
    <mergeCell ref="A47:B47"/>
    <mergeCell ref="A50:A51"/>
    <mergeCell ref="M64:R65"/>
    <mergeCell ref="A72:B73"/>
    <mergeCell ref="A76:A77"/>
    <mergeCell ref="B76:C77"/>
    <mergeCell ref="D76:D77"/>
    <mergeCell ref="E76:E77"/>
    <mergeCell ref="F76:F77"/>
    <mergeCell ref="G76:G77"/>
    <mergeCell ref="H76:K76"/>
    <mergeCell ref="M68:R68"/>
    <mergeCell ref="M104:R104"/>
    <mergeCell ref="L68:L69"/>
    <mergeCell ref="M80:R80"/>
    <mergeCell ref="C80:C81"/>
    <mergeCell ref="D80:G80"/>
    <mergeCell ref="B53:C53"/>
    <mergeCell ref="B52:C52"/>
    <mergeCell ref="L54:L55"/>
    <mergeCell ref="M54:R54"/>
    <mergeCell ref="C54:C55"/>
    <mergeCell ref="D54:G54"/>
    <mergeCell ref="H54:K54"/>
    <mergeCell ref="L76:L77"/>
    <mergeCell ref="M76:R77"/>
    <mergeCell ref="A104:B104"/>
    <mergeCell ref="A103:B103"/>
    <mergeCell ref="A80:B81"/>
    <mergeCell ref="A54:B55"/>
    <mergeCell ref="A90:A91"/>
    <mergeCell ref="B90:B91"/>
    <mergeCell ref="B78:C78"/>
    <mergeCell ref="C82:C84"/>
    <mergeCell ref="A82:A84"/>
    <mergeCell ref="B82:B84"/>
  </mergeCells>
  <printOptions horizontalCentered="1"/>
  <pageMargins left="0.31496062992125984" right="0.31496062992125984" top="0.35433070866141736" bottom="0.35433070866141736" header="0.31496062992125984" footer="0.31496062992125984"/>
  <pageSetup paperSize="5" scale="55" fitToWidth="20" fitToHeight="20" orientation="landscape" horizontalDpi="300" verticalDpi="300" r:id="rId1"/>
  <headerFooter>
    <oddFooter>&amp;C&amp;P&amp;R&amp;F</oddFooter>
  </headerFooter>
  <rowBreaks count="3" manualBreakCount="3">
    <brk id="33" max="17" man="1"/>
    <brk id="62" max="17" man="1"/>
    <brk id="74"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8"/>
  <sheetViews>
    <sheetView topLeftCell="A157" zoomScale="85" zoomScaleNormal="85" zoomScaleSheetLayoutView="100" workbookViewId="0">
      <selection activeCell="G163" sqref="G163"/>
    </sheetView>
  </sheetViews>
  <sheetFormatPr baseColWidth="10" defaultRowHeight="15" x14ac:dyDescent="0.25"/>
  <cols>
    <col min="1" max="1" width="46" customWidth="1"/>
    <col min="2" max="2" width="20.5703125" customWidth="1"/>
    <col min="3" max="3" width="16.5703125" customWidth="1"/>
    <col min="4" max="4" width="31.28515625" customWidth="1"/>
    <col min="5" max="5" width="19" customWidth="1"/>
    <col min="6" max="6" width="14" customWidth="1"/>
    <col min="7" max="7" width="17.140625" customWidth="1"/>
    <col min="8" max="9" width="11.85546875" customWidth="1"/>
    <col min="10" max="10" width="9.140625" customWidth="1"/>
    <col min="11" max="11" width="14.140625" customWidth="1"/>
    <col min="12" max="12" width="15.28515625" customWidth="1"/>
    <col min="13" max="13" width="11.140625" customWidth="1"/>
    <col min="14" max="14" width="5.7109375" customWidth="1"/>
    <col min="15" max="16" width="3.28515625" customWidth="1"/>
    <col min="17" max="17" width="5.28515625" customWidth="1"/>
    <col min="18" max="18" width="3.28515625" customWidth="1"/>
    <col min="19" max="19" width="1.7109375" customWidth="1"/>
    <col min="257" max="257" width="21.710937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21.710937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21.710937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21.710937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21.710937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21.710937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21.710937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21.710937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21.710937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21.710937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21.710937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21.710937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21.710937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21.710937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21.710937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21.710937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21.710937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21.710937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21.710937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21.710937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21.710937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21.710937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21.710937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21.710937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21.710937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21.710937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21.710937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21.710937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21.710937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21.710937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21.710937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21.710937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21.710937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21.710937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21.710937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21.710937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21.710937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21.710937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21.710937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21.710937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21.710937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21.710937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21.710937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21.710937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21.710937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21.710937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21.710937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21.710937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21.710937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21.710937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21.710937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21.710937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21.710937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21.710937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21.710937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21.710937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21.710937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21.710937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21.710937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21.710937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21.710937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21.710937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21.710937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8" s="82" customFormat="1" ht="24.95" customHeight="1" x14ac:dyDescent="0.25">
      <c r="A1" s="145" t="s">
        <v>900</v>
      </c>
      <c r="B1" s="145" t="s">
        <v>231</v>
      </c>
      <c r="C1" s="145"/>
      <c r="D1" s="146"/>
      <c r="E1" s="146"/>
      <c r="F1" s="146"/>
      <c r="G1" s="146"/>
      <c r="H1" s="146"/>
      <c r="I1" s="146"/>
      <c r="J1" s="146"/>
      <c r="K1" s="146"/>
      <c r="L1" s="146"/>
      <c r="M1" s="146"/>
      <c r="N1" s="146"/>
      <c r="O1" s="146"/>
      <c r="P1" s="146"/>
      <c r="Q1" s="146"/>
      <c r="R1" s="146"/>
    </row>
    <row r="2" spans="1:18" s="82" customFormat="1" ht="24.95" customHeight="1" x14ac:dyDescent="0.25">
      <c r="A2" s="145" t="s">
        <v>5</v>
      </c>
      <c r="B2" s="145" t="s">
        <v>231</v>
      </c>
      <c r="C2" s="145"/>
      <c r="D2" s="145"/>
      <c r="E2" s="146"/>
      <c r="F2" s="146"/>
      <c r="G2" s="146"/>
      <c r="H2" s="146"/>
      <c r="I2" s="146"/>
      <c r="J2" s="146"/>
      <c r="K2" s="146"/>
      <c r="L2" s="146"/>
      <c r="M2" s="146"/>
      <c r="N2" s="146"/>
      <c r="O2" s="146"/>
      <c r="P2" s="146"/>
      <c r="Q2" s="146"/>
      <c r="R2" s="146"/>
    </row>
    <row r="3" spans="1:18" s="82" customFormat="1" ht="24.95" customHeight="1" x14ac:dyDescent="0.25">
      <c r="A3" s="149" t="s">
        <v>5</v>
      </c>
      <c r="B3" s="885" t="s">
        <v>899</v>
      </c>
      <c r="C3" s="885"/>
      <c r="D3" s="885"/>
      <c r="E3" s="146"/>
      <c r="F3" s="146"/>
      <c r="G3" s="149"/>
      <c r="H3" s="149"/>
      <c r="I3" s="149"/>
      <c r="J3" s="146"/>
      <c r="K3" s="146"/>
      <c r="L3" s="146"/>
      <c r="M3" s="146"/>
      <c r="N3" s="146"/>
      <c r="O3" s="146"/>
      <c r="P3" s="146"/>
      <c r="Q3" s="146"/>
      <c r="R3" s="146"/>
    </row>
    <row r="4" spans="1:18" s="82" customFormat="1" ht="24.95" customHeight="1" x14ac:dyDescent="0.25">
      <c r="A4" s="149" t="s">
        <v>234</v>
      </c>
      <c r="B4" s="149" t="s">
        <v>898</v>
      </c>
      <c r="C4" s="149"/>
      <c r="D4" s="149"/>
      <c r="E4" s="146"/>
      <c r="F4" s="146"/>
      <c r="G4" s="149"/>
      <c r="H4" s="149"/>
      <c r="I4" s="149"/>
      <c r="J4" s="146"/>
      <c r="K4" s="146"/>
      <c r="L4" s="146"/>
      <c r="M4" s="146"/>
      <c r="N4" s="146"/>
      <c r="O4" s="146"/>
      <c r="P4" s="146"/>
      <c r="Q4" s="146"/>
      <c r="R4" s="146"/>
    </row>
    <row r="5" spans="1:18" s="82" customFormat="1" ht="24.95" customHeight="1" x14ac:dyDescent="0.25">
      <c r="A5" s="149" t="s">
        <v>235</v>
      </c>
      <c r="B5" s="149" t="s">
        <v>897</v>
      </c>
      <c r="C5" s="149"/>
      <c r="D5" s="149"/>
      <c r="E5" s="146"/>
      <c r="F5" s="146"/>
      <c r="G5" s="149"/>
      <c r="H5" s="149"/>
      <c r="I5" s="149"/>
      <c r="J5" s="146"/>
      <c r="K5" s="146"/>
      <c r="L5" s="146"/>
      <c r="M5" s="146"/>
      <c r="N5" s="146"/>
      <c r="O5" s="146"/>
      <c r="P5" s="146"/>
      <c r="Q5" s="146"/>
      <c r="R5" s="146"/>
    </row>
    <row r="6" spans="1:18" s="82" customFormat="1" ht="35.1" customHeight="1" x14ac:dyDescent="0.25">
      <c r="A6" s="149" t="s">
        <v>233</v>
      </c>
      <c r="B6" s="1395" t="s">
        <v>896</v>
      </c>
      <c r="C6" s="1395"/>
      <c r="D6" s="1395"/>
      <c r="E6" s="146"/>
      <c r="F6" s="146"/>
      <c r="G6" s="1395"/>
      <c r="H6" s="1395"/>
      <c r="I6" s="1395"/>
      <c r="J6" s="146"/>
      <c r="K6" s="146"/>
      <c r="L6" s="146"/>
      <c r="M6" s="146"/>
      <c r="N6" s="146"/>
      <c r="O6" s="146"/>
      <c r="P6" s="146"/>
      <c r="Q6" s="146"/>
      <c r="R6" s="146"/>
    </row>
    <row r="7" spans="1:18" s="82" customFormat="1" ht="35.1" customHeight="1" x14ac:dyDescent="0.25">
      <c r="A7" s="149" t="s">
        <v>774</v>
      </c>
      <c r="B7" s="1395" t="s">
        <v>895</v>
      </c>
      <c r="C7" s="1395"/>
      <c r="D7" s="1395"/>
      <c r="E7" s="146"/>
      <c r="F7" s="146"/>
      <c r="G7" s="1395"/>
      <c r="H7" s="1395"/>
      <c r="I7" s="1395"/>
      <c r="J7" s="146"/>
      <c r="K7" s="146"/>
      <c r="L7" s="146"/>
      <c r="M7" s="146"/>
      <c r="N7" s="146"/>
      <c r="O7" s="146"/>
      <c r="P7" s="146"/>
      <c r="Q7" s="146"/>
      <c r="R7" s="146"/>
    </row>
    <row r="8" spans="1:18" s="82" customFormat="1" ht="35.1" customHeight="1" x14ac:dyDescent="0.25">
      <c r="A8" s="149" t="s">
        <v>894</v>
      </c>
      <c r="B8" s="149"/>
      <c r="C8" s="149"/>
      <c r="D8" s="508"/>
      <c r="E8" s="146"/>
      <c r="F8" s="146"/>
      <c r="G8" s="508"/>
      <c r="H8" s="508"/>
      <c r="I8" s="508"/>
      <c r="J8" s="146"/>
      <c r="K8" s="146"/>
      <c r="L8" s="146"/>
      <c r="M8" s="146"/>
      <c r="N8" s="146"/>
      <c r="O8" s="146"/>
      <c r="P8" s="146"/>
      <c r="Q8" s="146"/>
      <c r="R8" s="146"/>
    </row>
    <row r="9" spans="1:18" s="82" customFormat="1" ht="24.95" customHeight="1" x14ac:dyDescent="0.25">
      <c r="A9" s="1399" t="s">
        <v>375</v>
      </c>
      <c r="B9" s="1399"/>
      <c r="C9" s="508"/>
      <c r="D9" s="508"/>
      <c r="E9" s="146"/>
      <c r="F9" s="146"/>
      <c r="G9" s="508"/>
      <c r="H9" s="508"/>
      <c r="I9" s="508"/>
      <c r="J9" s="146"/>
      <c r="K9" s="146"/>
      <c r="L9" s="146"/>
      <c r="M9" s="146"/>
      <c r="N9" s="146"/>
      <c r="O9" s="146"/>
      <c r="P9" s="146"/>
      <c r="Q9" s="146"/>
      <c r="R9" s="146"/>
    </row>
    <row r="10" spans="1:18" s="82" customFormat="1" ht="15.75" x14ac:dyDescent="0.25">
      <c r="A10" s="508"/>
      <c r="B10" s="508"/>
      <c r="C10" s="508"/>
      <c r="D10" s="508"/>
      <c r="E10" s="508"/>
      <c r="F10" s="508"/>
      <c r="G10" s="508"/>
      <c r="H10" s="673"/>
      <c r="I10" s="673"/>
      <c r="J10" s="673"/>
      <c r="K10" s="673"/>
      <c r="L10" s="673"/>
      <c r="M10" s="146"/>
      <c r="N10" s="146"/>
      <c r="O10" s="146"/>
      <c r="P10" s="146"/>
      <c r="Q10" s="146"/>
      <c r="R10" s="146"/>
    </row>
    <row r="11" spans="1:18" s="84" customFormat="1" ht="29.25" customHeight="1" thickBot="1" x14ac:dyDescent="0.35">
      <c r="A11" s="1400" t="s">
        <v>242</v>
      </c>
      <c r="B11" s="1400"/>
      <c r="C11" s="1400"/>
      <c r="D11" s="1400"/>
      <c r="E11" s="1400"/>
      <c r="F11" s="1400"/>
      <c r="G11" s="1400"/>
      <c r="H11" s="1400"/>
      <c r="I11" s="1400"/>
      <c r="J11" s="1400"/>
      <c r="K11" s="1400"/>
      <c r="L11" s="1400"/>
      <c r="M11" s="1400"/>
      <c r="N11" s="1400"/>
      <c r="O11" s="1400"/>
      <c r="P11" s="1400"/>
      <c r="Q11" s="1400"/>
      <c r="R11" s="1400"/>
    </row>
    <row r="12" spans="1:18" s="1" customFormat="1" ht="16.5" thickTop="1" x14ac:dyDescent="0.25">
      <c r="A12" s="1365" t="s">
        <v>243</v>
      </c>
      <c r="B12" s="1345" t="s">
        <v>244</v>
      </c>
      <c r="C12" s="1345"/>
      <c r="D12" s="1376" t="s">
        <v>245</v>
      </c>
      <c r="E12" s="1376" t="s">
        <v>246</v>
      </c>
      <c r="F12" s="1376" t="s">
        <v>247</v>
      </c>
      <c r="G12" s="1376" t="s">
        <v>248</v>
      </c>
      <c r="H12" s="1376" t="s">
        <v>249</v>
      </c>
      <c r="I12" s="1376"/>
      <c r="J12" s="1376"/>
      <c r="K12" s="1376"/>
      <c r="L12" s="1345" t="s">
        <v>3</v>
      </c>
      <c r="M12" s="1345" t="s">
        <v>4</v>
      </c>
      <c r="N12" s="1345"/>
      <c r="O12" s="1345"/>
      <c r="P12" s="1345"/>
      <c r="Q12" s="1345"/>
      <c r="R12" s="1346"/>
    </row>
    <row r="13" spans="1:18" s="1" customFormat="1" ht="15.75" x14ac:dyDescent="0.25">
      <c r="A13" s="1366"/>
      <c r="B13" s="1339"/>
      <c r="C13" s="1339"/>
      <c r="D13" s="1340"/>
      <c r="E13" s="1340"/>
      <c r="F13" s="1340"/>
      <c r="G13" s="1340"/>
      <c r="H13" s="150" t="s">
        <v>0</v>
      </c>
      <c r="I13" s="150" t="s">
        <v>1</v>
      </c>
      <c r="J13" s="150" t="s">
        <v>250</v>
      </c>
      <c r="K13" s="150" t="s">
        <v>2</v>
      </c>
      <c r="L13" s="1339"/>
      <c r="M13" s="1339"/>
      <c r="N13" s="1339"/>
      <c r="O13" s="1339"/>
      <c r="P13" s="1339"/>
      <c r="Q13" s="1339"/>
      <c r="R13" s="1347"/>
    </row>
    <row r="14" spans="1:18" s="82" customFormat="1" ht="153" customHeight="1" thickBot="1" x14ac:dyDescent="0.3">
      <c r="A14" s="144" t="s">
        <v>893</v>
      </c>
      <c r="B14" s="1459" t="s">
        <v>892</v>
      </c>
      <c r="C14" s="1459"/>
      <c r="D14" s="151" t="s">
        <v>534</v>
      </c>
      <c r="E14" s="151" t="s">
        <v>891</v>
      </c>
      <c r="F14" s="151">
        <v>1</v>
      </c>
      <c r="G14" s="152">
        <v>7</v>
      </c>
      <c r="H14" s="152">
        <v>1</v>
      </c>
      <c r="I14" s="152"/>
      <c r="J14" s="152"/>
      <c r="K14" s="153"/>
      <c r="L14" s="154"/>
      <c r="M14" s="1397"/>
      <c r="N14" s="1397"/>
      <c r="O14" s="1397"/>
      <c r="P14" s="1397"/>
      <c r="Q14" s="1397"/>
      <c r="R14" s="1398"/>
    </row>
    <row r="15" spans="1:18" s="82" customFormat="1" ht="16.5" thickTop="1" x14ac:dyDescent="0.25">
      <c r="A15" s="155"/>
      <c r="B15" s="156"/>
      <c r="C15" s="156"/>
      <c r="D15" s="156"/>
      <c r="E15" s="156"/>
      <c r="F15" s="156"/>
      <c r="G15" s="156"/>
      <c r="H15" s="156"/>
      <c r="I15" s="156"/>
      <c r="J15" s="156"/>
      <c r="K15" s="156"/>
      <c r="L15" s="156"/>
      <c r="M15" s="156"/>
      <c r="N15" s="156"/>
      <c r="O15" s="156"/>
      <c r="P15" s="156"/>
      <c r="Q15" s="156"/>
      <c r="R15" s="157"/>
    </row>
    <row r="16" spans="1:18" s="84" customFormat="1" ht="17.25" x14ac:dyDescent="0.3">
      <c r="A16" s="158" t="s">
        <v>251</v>
      </c>
      <c r="B16" s="159"/>
      <c r="C16" s="159"/>
      <c r="D16" s="159"/>
      <c r="E16" s="159"/>
      <c r="F16" s="159"/>
      <c r="G16" s="159"/>
      <c r="H16" s="159"/>
      <c r="I16" s="159"/>
      <c r="J16" s="159"/>
      <c r="K16" s="159"/>
      <c r="L16" s="159"/>
      <c r="M16" s="159"/>
      <c r="N16" s="159"/>
      <c r="O16" s="159"/>
      <c r="P16" s="159"/>
      <c r="Q16" s="159"/>
      <c r="R16" s="160"/>
    </row>
    <row r="17" spans="1:19" s="1" customFormat="1" ht="15.75" x14ac:dyDescent="0.25">
      <c r="A17" s="1366" t="s">
        <v>252</v>
      </c>
      <c r="B17" s="1339"/>
      <c r="C17" s="1340" t="s">
        <v>253</v>
      </c>
      <c r="D17" s="1340" t="s">
        <v>6</v>
      </c>
      <c r="E17" s="1340"/>
      <c r="F17" s="1340"/>
      <c r="G17" s="1340"/>
      <c r="H17" s="1340" t="s">
        <v>254</v>
      </c>
      <c r="I17" s="1340"/>
      <c r="J17" s="1340"/>
      <c r="K17" s="1340"/>
      <c r="L17" s="1451" t="s">
        <v>255</v>
      </c>
      <c r="M17" s="1340" t="s">
        <v>256</v>
      </c>
      <c r="N17" s="1340"/>
      <c r="O17" s="1340"/>
      <c r="P17" s="1340"/>
      <c r="Q17" s="1340"/>
      <c r="R17" s="1341"/>
    </row>
    <row r="18" spans="1:19" s="1" customFormat="1" ht="45.75" customHeight="1" x14ac:dyDescent="0.25">
      <c r="A18" s="1366"/>
      <c r="B18" s="1339"/>
      <c r="C18" s="1340"/>
      <c r="D18" s="150" t="s">
        <v>257</v>
      </c>
      <c r="E18" s="150" t="s">
        <v>7</v>
      </c>
      <c r="F18" s="150" t="s">
        <v>258</v>
      </c>
      <c r="G18" s="150" t="s">
        <v>8</v>
      </c>
      <c r="H18" s="150" t="s">
        <v>0</v>
      </c>
      <c r="I18" s="150" t="s">
        <v>1</v>
      </c>
      <c r="J18" s="150" t="s">
        <v>250</v>
      </c>
      <c r="K18" s="150" t="s">
        <v>2</v>
      </c>
      <c r="L18" s="1451"/>
      <c r="M18" s="161" t="s">
        <v>9</v>
      </c>
      <c r="N18" s="161" t="s">
        <v>10</v>
      </c>
      <c r="O18" s="161" t="s">
        <v>11</v>
      </c>
      <c r="P18" s="161" t="s">
        <v>12</v>
      </c>
      <c r="Q18" s="161" t="s">
        <v>13</v>
      </c>
      <c r="R18" s="162" t="s">
        <v>14</v>
      </c>
    </row>
    <row r="19" spans="1:19" ht="33.75" customHeight="1" x14ac:dyDescent="0.25">
      <c r="A19" s="1454" t="s">
        <v>890</v>
      </c>
      <c r="B19" s="1464"/>
      <c r="C19" s="1439">
        <f>SUM(G19:G22)</f>
        <v>26480</v>
      </c>
      <c r="D19" s="163" t="s">
        <v>529</v>
      </c>
      <c r="E19" s="884">
        <v>30</v>
      </c>
      <c r="F19" s="165">
        <v>500</v>
      </c>
      <c r="G19" s="165">
        <f>+E19*F19</f>
        <v>15000</v>
      </c>
      <c r="H19" s="786">
        <v>1</v>
      </c>
      <c r="I19" s="166"/>
      <c r="J19" s="166"/>
      <c r="K19" s="166"/>
      <c r="L19" s="167" t="s">
        <v>836</v>
      </c>
      <c r="M19" s="164"/>
      <c r="N19" s="164"/>
      <c r="O19" s="164"/>
      <c r="P19" s="164"/>
      <c r="Q19" s="164"/>
      <c r="R19" s="168"/>
      <c r="S19" s="23"/>
    </row>
    <row r="20" spans="1:19" ht="27" customHeight="1" x14ac:dyDescent="0.25">
      <c r="A20" s="1454"/>
      <c r="B20" s="1464"/>
      <c r="C20" s="1439"/>
      <c r="D20" s="163" t="s">
        <v>388</v>
      </c>
      <c r="E20" s="884">
        <v>30</v>
      </c>
      <c r="F20" s="165">
        <v>300</v>
      </c>
      <c r="G20" s="165">
        <f>+E20*F20</f>
        <v>9000</v>
      </c>
      <c r="H20" s="786">
        <v>1</v>
      </c>
      <c r="I20" s="166"/>
      <c r="J20" s="166"/>
      <c r="K20" s="166"/>
      <c r="L20" s="167"/>
      <c r="M20" s="164"/>
      <c r="N20" s="164"/>
      <c r="O20" s="164"/>
      <c r="P20" s="164"/>
      <c r="Q20" s="164"/>
      <c r="R20" s="168"/>
      <c r="S20" s="23"/>
    </row>
    <row r="21" spans="1:19" ht="27" customHeight="1" x14ac:dyDescent="0.25">
      <c r="A21" s="1454"/>
      <c r="B21" s="1464"/>
      <c r="C21" s="1439"/>
      <c r="D21" s="163" t="s">
        <v>884</v>
      </c>
      <c r="E21" s="884">
        <v>60</v>
      </c>
      <c r="F21" s="165">
        <v>8</v>
      </c>
      <c r="G21" s="165">
        <f>+E21*F21</f>
        <v>480</v>
      </c>
      <c r="H21" s="786">
        <v>1</v>
      </c>
      <c r="I21" s="166"/>
      <c r="J21" s="166"/>
      <c r="K21" s="166"/>
      <c r="L21" s="167"/>
      <c r="M21" s="164"/>
      <c r="N21" s="164"/>
      <c r="O21" s="164"/>
      <c r="P21" s="164"/>
      <c r="Q21" s="164"/>
      <c r="R21" s="168"/>
      <c r="S21" s="23"/>
    </row>
    <row r="22" spans="1:19" ht="27" customHeight="1" x14ac:dyDescent="0.25">
      <c r="A22" s="1454"/>
      <c r="B22" s="1464"/>
      <c r="C22" s="1439"/>
      <c r="D22" s="163" t="s">
        <v>800</v>
      </c>
      <c r="E22" s="884">
        <v>10</v>
      </c>
      <c r="F22" s="165">
        <v>200</v>
      </c>
      <c r="G22" s="165">
        <f>+E22*F22</f>
        <v>2000</v>
      </c>
      <c r="H22" s="786">
        <v>1</v>
      </c>
      <c r="I22" s="166"/>
      <c r="J22" s="166"/>
      <c r="K22" s="166"/>
      <c r="L22" s="167"/>
      <c r="M22" s="164"/>
      <c r="N22" s="164"/>
      <c r="O22" s="164"/>
      <c r="P22" s="164"/>
      <c r="Q22" s="164"/>
      <c r="R22" s="168"/>
      <c r="S22" s="23"/>
    </row>
    <row r="23" spans="1:19" ht="56.25" customHeight="1" x14ac:dyDescent="0.25">
      <c r="A23" s="1454"/>
      <c r="B23" s="1464"/>
      <c r="C23" s="1439"/>
      <c r="E23" s="164"/>
      <c r="F23" s="165"/>
      <c r="G23" s="165"/>
      <c r="H23" s="786"/>
      <c r="I23" s="166"/>
      <c r="J23" s="166"/>
      <c r="K23" s="166"/>
      <c r="L23" s="167"/>
      <c r="M23" s="164"/>
      <c r="N23" s="164"/>
      <c r="O23" s="164"/>
      <c r="P23" s="164"/>
      <c r="Q23" s="164"/>
      <c r="R23" s="168"/>
      <c r="S23" s="23"/>
    </row>
    <row r="24" spans="1:19" ht="15.75" x14ac:dyDescent="0.25">
      <c r="A24" s="1454"/>
      <c r="B24" s="1464"/>
      <c r="C24" s="1439"/>
      <c r="D24" s="163"/>
      <c r="E24" s="164"/>
      <c r="F24" s="165"/>
      <c r="G24" s="165"/>
      <c r="H24" s="803"/>
      <c r="I24" s="166"/>
      <c r="J24" s="166"/>
      <c r="K24" s="166"/>
      <c r="L24" s="167"/>
      <c r="M24" s="164"/>
      <c r="N24" s="164"/>
      <c r="O24" s="164"/>
      <c r="P24" s="164"/>
      <c r="Q24" s="164"/>
      <c r="R24" s="168"/>
      <c r="S24" s="23"/>
    </row>
    <row r="25" spans="1:19" s="85" customFormat="1" ht="31.5" customHeight="1" x14ac:dyDescent="0.25">
      <c r="A25" s="1454" t="s">
        <v>889</v>
      </c>
      <c r="B25" s="1473"/>
      <c r="C25" s="1477">
        <f>SUM(G25:G28)</f>
        <v>726516</v>
      </c>
      <c r="D25" s="163" t="s">
        <v>866</v>
      </c>
      <c r="E25" s="164">
        <v>1</v>
      </c>
      <c r="F25" s="165">
        <v>90000</v>
      </c>
      <c r="G25" s="501">
        <f>F25*E25</f>
        <v>90000</v>
      </c>
      <c r="H25" s="786">
        <v>1</v>
      </c>
      <c r="I25" s="166"/>
      <c r="J25" s="166"/>
      <c r="K25" s="166"/>
      <c r="L25" s="167" t="s">
        <v>836</v>
      </c>
      <c r="M25" s="164"/>
      <c r="N25" s="164"/>
      <c r="O25" s="164"/>
      <c r="P25" s="164"/>
      <c r="Q25" s="164"/>
      <c r="R25" s="168"/>
      <c r="S25" s="687"/>
    </row>
    <row r="26" spans="1:19" s="85" customFormat="1" ht="30.75" customHeight="1" x14ac:dyDescent="0.25">
      <c r="A26" s="1454"/>
      <c r="B26" s="1473"/>
      <c r="C26" s="1477"/>
      <c r="D26" s="163" t="s">
        <v>868</v>
      </c>
      <c r="E26" s="164">
        <v>2</v>
      </c>
      <c r="F26" s="165">
        <v>49500</v>
      </c>
      <c r="G26" s="501">
        <f>F26*E26</f>
        <v>99000</v>
      </c>
      <c r="H26" s="786">
        <v>1</v>
      </c>
      <c r="I26" s="166"/>
      <c r="J26" s="166"/>
      <c r="K26" s="166"/>
      <c r="L26" s="164"/>
      <c r="M26" s="164"/>
      <c r="N26" s="164"/>
      <c r="O26" s="164"/>
      <c r="P26" s="164"/>
      <c r="Q26" s="164"/>
      <c r="R26" s="168"/>
      <c r="S26" s="687"/>
    </row>
    <row r="27" spans="1:19" s="85" customFormat="1" ht="31.5" customHeight="1" x14ac:dyDescent="0.25">
      <c r="A27" s="1454"/>
      <c r="B27" s="1473"/>
      <c r="C27" s="1477"/>
      <c r="D27" s="163" t="s">
        <v>865</v>
      </c>
      <c r="E27" s="164">
        <v>1</v>
      </c>
      <c r="F27" s="165">
        <v>174636</v>
      </c>
      <c r="G27" s="501">
        <f>F27*E27</f>
        <v>174636</v>
      </c>
      <c r="H27" s="786">
        <v>1</v>
      </c>
      <c r="I27" s="166"/>
      <c r="J27" s="166"/>
      <c r="K27" s="166"/>
      <c r="L27" s="164"/>
      <c r="M27" s="164"/>
      <c r="N27" s="164"/>
      <c r="O27" s="164"/>
      <c r="P27" s="164"/>
      <c r="Q27" s="164"/>
      <c r="R27" s="168"/>
      <c r="S27" s="687"/>
    </row>
    <row r="28" spans="1:19" ht="20.25" customHeight="1" x14ac:dyDescent="0.25">
      <c r="A28" s="1474"/>
      <c r="B28" s="1473"/>
      <c r="C28" s="1477"/>
      <c r="D28" s="163" t="s">
        <v>864</v>
      </c>
      <c r="E28" s="164">
        <v>2</v>
      </c>
      <c r="F28" s="165">
        <v>181440</v>
      </c>
      <c r="G28" s="501">
        <f>F28*E28</f>
        <v>362880</v>
      </c>
      <c r="H28" s="786">
        <v>1</v>
      </c>
      <c r="I28" s="166"/>
      <c r="J28" s="166"/>
      <c r="K28" s="166"/>
      <c r="L28" s="164"/>
      <c r="M28" s="164"/>
      <c r="N28" s="164"/>
      <c r="O28" s="164"/>
      <c r="P28" s="164"/>
      <c r="Q28" s="164"/>
      <c r="R28" s="168"/>
      <c r="S28" s="23"/>
    </row>
    <row r="29" spans="1:19" ht="13.5" customHeight="1" x14ac:dyDescent="0.25">
      <c r="A29" s="1474"/>
      <c r="B29" s="1473"/>
      <c r="C29" s="1477"/>
      <c r="D29" s="883"/>
      <c r="E29" s="164"/>
      <c r="F29" s="165"/>
      <c r="G29" s="165"/>
      <c r="H29" s="803"/>
      <c r="I29" s="166"/>
      <c r="J29" s="166"/>
      <c r="K29" s="166"/>
      <c r="L29" s="164"/>
      <c r="M29" s="164"/>
      <c r="N29" s="164"/>
      <c r="O29" s="164"/>
      <c r="P29" s="164"/>
      <c r="Q29" s="164"/>
      <c r="R29" s="168"/>
      <c r="S29" s="23"/>
    </row>
    <row r="30" spans="1:19" ht="31.5" hidden="1" customHeight="1" x14ac:dyDescent="0.25">
      <c r="A30" s="1475"/>
      <c r="B30" s="1476"/>
      <c r="C30" s="1478"/>
      <c r="D30" s="163"/>
      <c r="E30" s="164"/>
      <c r="F30" s="165"/>
      <c r="G30" s="166"/>
      <c r="H30" s="803"/>
      <c r="I30" s="166"/>
      <c r="J30" s="166"/>
      <c r="K30" s="166"/>
      <c r="L30" s="164"/>
      <c r="M30" s="164"/>
      <c r="N30" s="164"/>
      <c r="O30" s="164"/>
      <c r="P30" s="164"/>
      <c r="Q30" s="164"/>
      <c r="R30" s="168"/>
      <c r="S30" s="23"/>
    </row>
    <row r="31" spans="1:19" ht="31.5" customHeight="1" x14ac:dyDescent="0.25">
      <c r="A31" s="1441" t="s">
        <v>888</v>
      </c>
      <c r="B31" s="1441"/>
      <c r="C31" s="1433">
        <f>SUM(G31:G34)</f>
        <v>55300</v>
      </c>
      <c r="D31" s="765" t="s">
        <v>529</v>
      </c>
      <c r="E31" s="786">
        <v>50</v>
      </c>
      <c r="F31" s="785">
        <v>500</v>
      </c>
      <c r="G31" s="764">
        <f t="shared" ref="G31:G38" si="0">F31*E31</f>
        <v>25000</v>
      </c>
      <c r="H31" s="786">
        <v>1</v>
      </c>
      <c r="I31" s="786">
        <v>1</v>
      </c>
      <c r="J31" s="786">
        <v>1</v>
      </c>
      <c r="K31" s="803"/>
      <c r="L31" s="167" t="s">
        <v>836</v>
      </c>
      <c r="M31" s="164"/>
      <c r="N31" s="164"/>
      <c r="O31" s="164"/>
      <c r="P31" s="164"/>
      <c r="Q31" s="164"/>
      <c r="R31" s="168"/>
    </row>
    <row r="32" spans="1:19" ht="15.75" x14ac:dyDescent="0.25">
      <c r="A32" s="1441"/>
      <c r="B32" s="1441"/>
      <c r="C32" s="1434"/>
      <c r="D32" s="765" t="s">
        <v>388</v>
      </c>
      <c r="E32" s="786">
        <v>50</v>
      </c>
      <c r="F32" s="785">
        <v>550</v>
      </c>
      <c r="G32" s="764">
        <f t="shared" si="0"/>
        <v>27500</v>
      </c>
      <c r="H32" s="786">
        <v>1</v>
      </c>
      <c r="I32" s="786">
        <v>1</v>
      </c>
      <c r="J32" s="786">
        <v>1</v>
      </c>
      <c r="K32" s="803"/>
      <c r="L32" s="167"/>
      <c r="M32" s="164"/>
      <c r="N32" s="164"/>
      <c r="O32" s="164"/>
      <c r="P32" s="164"/>
      <c r="Q32" s="164"/>
      <c r="R32" s="168"/>
    </row>
    <row r="33" spans="1:18" ht="15.75" x14ac:dyDescent="0.25">
      <c r="A33" s="1441"/>
      <c r="B33" s="1441"/>
      <c r="C33" s="1434"/>
      <c r="D33" s="765" t="s">
        <v>876</v>
      </c>
      <c r="E33" s="786">
        <v>100</v>
      </c>
      <c r="F33" s="785">
        <v>8</v>
      </c>
      <c r="G33" s="764">
        <f t="shared" si="0"/>
        <v>800</v>
      </c>
      <c r="H33" s="786">
        <v>1</v>
      </c>
      <c r="I33" s="786">
        <v>1</v>
      </c>
      <c r="J33" s="786">
        <v>1</v>
      </c>
      <c r="K33" s="803"/>
      <c r="L33" s="167"/>
      <c r="M33" s="164"/>
      <c r="N33" s="164"/>
      <c r="O33" s="164"/>
      <c r="P33" s="164"/>
      <c r="Q33" s="164"/>
      <c r="R33" s="168"/>
    </row>
    <row r="34" spans="1:18" ht="35.25" customHeight="1" x14ac:dyDescent="0.25">
      <c r="A34" s="1441"/>
      <c r="B34" s="1441"/>
      <c r="C34" s="1435"/>
      <c r="D34" s="765" t="s">
        <v>800</v>
      </c>
      <c r="E34" s="786">
        <v>10</v>
      </c>
      <c r="F34" s="785">
        <v>200</v>
      </c>
      <c r="G34" s="764">
        <f t="shared" si="0"/>
        <v>2000</v>
      </c>
      <c r="H34" s="786">
        <v>1</v>
      </c>
      <c r="I34" s="786">
        <v>1</v>
      </c>
      <c r="J34" s="786">
        <v>1</v>
      </c>
      <c r="K34" s="803"/>
      <c r="L34" s="167"/>
      <c r="M34" s="164"/>
      <c r="N34" s="164"/>
      <c r="O34" s="164"/>
      <c r="P34" s="164"/>
      <c r="Q34" s="164"/>
      <c r="R34" s="168"/>
    </row>
    <row r="35" spans="1:18" ht="31.5" x14ac:dyDescent="0.25">
      <c r="A35" s="1454" t="s">
        <v>887</v>
      </c>
      <c r="B35" s="1414"/>
      <c r="C35" s="1437">
        <f>SUM(G35:G40)</f>
        <v>526275</v>
      </c>
      <c r="D35" s="809" t="s">
        <v>866</v>
      </c>
      <c r="E35" s="812">
        <v>1</v>
      </c>
      <c r="F35" s="871">
        <v>90000</v>
      </c>
      <c r="G35" s="764">
        <f t="shared" si="0"/>
        <v>90000</v>
      </c>
      <c r="H35" s="833"/>
      <c r="I35" s="832"/>
      <c r="J35" s="832">
        <v>1</v>
      </c>
      <c r="K35" s="832"/>
      <c r="L35" s="874" t="s">
        <v>836</v>
      </c>
      <c r="M35" s="500"/>
      <c r="N35" s="500"/>
      <c r="O35" s="500"/>
      <c r="P35" s="500"/>
      <c r="Q35" s="500"/>
      <c r="R35" s="503"/>
    </row>
    <row r="36" spans="1:18" ht="15.75" x14ac:dyDescent="0.25">
      <c r="A36" s="1454"/>
      <c r="B36" s="1414"/>
      <c r="C36" s="1380"/>
      <c r="D36" s="809" t="s">
        <v>868</v>
      </c>
      <c r="E36" s="812">
        <v>2</v>
      </c>
      <c r="F36" s="810">
        <v>49500</v>
      </c>
      <c r="G36" s="764">
        <f t="shared" si="0"/>
        <v>99000</v>
      </c>
      <c r="H36" s="833"/>
      <c r="I36" s="832"/>
      <c r="J36" s="832">
        <v>1</v>
      </c>
      <c r="K36" s="832"/>
      <c r="L36" s="761"/>
      <c r="M36" s="761"/>
      <c r="N36" s="761"/>
      <c r="O36" s="761"/>
      <c r="P36" s="761"/>
      <c r="Q36" s="761"/>
      <c r="R36" s="761"/>
    </row>
    <row r="37" spans="1:18" ht="15.75" x14ac:dyDescent="0.25">
      <c r="A37" s="1454"/>
      <c r="B37" s="1414"/>
      <c r="C37" s="1380"/>
      <c r="D37" s="809" t="s">
        <v>865</v>
      </c>
      <c r="E37" s="812">
        <v>1</v>
      </c>
      <c r="F37" s="810">
        <v>121275</v>
      </c>
      <c r="G37" s="764">
        <f t="shared" si="0"/>
        <v>121275</v>
      </c>
      <c r="H37" s="833"/>
      <c r="I37" s="832"/>
      <c r="J37" s="832">
        <v>1</v>
      </c>
      <c r="K37" s="832"/>
      <c r="L37" s="761"/>
      <c r="M37" s="761"/>
      <c r="N37" s="761"/>
      <c r="O37" s="761"/>
      <c r="P37" s="761"/>
      <c r="Q37" s="761"/>
      <c r="R37" s="761"/>
    </row>
    <row r="38" spans="1:18" ht="15.75" x14ac:dyDescent="0.25">
      <c r="A38" s="1454"/>
      <c r="B38" s="1414"/>
      <c r="C38" s="1380"/>
      <c r="D38" s="809" t="s">
        <v>864</v>
      </c>
      <c r="E38" s="878">
        <v>2</v>
      </c>
      <c r="F38" s="810">
        <v>108000</v>
      </c>
      <c r="G38" s="764">
        <f t="shared" si="0"/>
        <v>216000</v>
      </c>
      <c r="H38" s="833"/>
      <c r="I38" s="832"/>
      <c r="J38" s="832">
        <v>1</v>
      </c>
      <c r="K38" s="832"/>
      <c r="L38" s="761"/>
      <c r="M38" s="761"/>
      <c r="N38" s="761"/>
      <c r="O38" s="761"/>
      <c r="P38" s="761"/>
      <c r="Q38" s="761"/>
      <c r="R38" s="761"/>
    </row>
    <row r="39" spans="1:18" ht="15.75" x14ac:dyDescent="0.25">
      <c r="A39" s="1454"/>
      <c r="B39" s="1414"/>
      <c r="C39" s="1380"/>
      <c r="D39" s="751"/>
      <c r="E39" s="811"/>
      <c r="F39" s="882"/>
      <c r="G39" s="879"/>
      <c r="H39" s="811"/>
      <c r="I39" s="878"/>
      <c r="J39" s="878"/>
      <c r="K39" s="878"/>
      <c r="L39" s="874"/>
      <c r="M39" s="761"/>
      <c r="N39" s="761"/>
      <c r="O39" s="761"/>
      <c r="P39" s="761"/>
      <c r="Q39" s="761"/>
      <c r="R39" s="761"/>
    </row>
    <row r="40" spans="1:18" ht="15.75" x14ac:dyDescent="0.25">
      <c r="A40" s="1465"/>
      <c r="B40" s="1466"/>
      <c r="C40" s="1406"/>
      <c r="D40" s="877"/>
      <c r="E40" s="881"/>
      <c r="F40" s="880"/>
      <c r="G40" s="785"/>
      <c r="H40" s="786"/>
      <c r="I40" s="803"/>
      <c r="J40" s="803"/>
      <c r="K40" s="803"/>
      <c r="L40" s="874"/>
      <c r="M40" s="164"/>
      <c r="N40" s="164"/>
      <c r="O40" s="164"/>
      <c r="P40" s="164"/>
      <c r="Q40" s="164"/>
      <c r="R40" s="168"/>
    </row>
    <row r="41" spans="1:18" ht="31.5" x14ac:dyDescent="0.25">
      <c r="A41" s="1436" t="s">
        <v>886</v>
      </c>
      <c r="B41" s="1436"/>
      <c r="C41" s="1437">
        <f>SUM(G41:G46)</f>
        <v>4500</v>
      </c>
      <c r="D41" s="809" t="s">
        <v>529</v>
      </c>
      <c r="E41" s="811">
        <v>5</v>
      </c>
      <c r="F41" s="879">
        <v>500</v>
      </c>
      <c r="G41" s="764">
        <f>F41*E41</f>
        <v>2500</v>
      </c>
      <c r="H41" s="811">
        <v>2</v>
      </c>
      <c r="I41" s="878">
        <v>2</v>
      </c>
      <c r="J41" s="878">
        <v>2</v>
      </c>
      <c r="K41" s="878"/>
      <c r="L41" s="874" t="s">
        <v>836</v>
      </c>
      <c r="M41" s="761"/>
      <c r="N41" s="761"/>
      <c r="O41" s="761"/>
      <c r="P41" s="761"/>
      <c r="Q41" s="761"/>
      <c r="R41" s="761"/>
    </row>
    <row r="42" spans="1:18" ht="15.75" x14ac:dyDescent="0.25">
      <c r="A42" s="1436"/>
      <c r="B42" s="1436"/>
      <c r="C42" s="1380"/>
      <c r="D42" s="809" t="s">
        <v>800</v>
      </c>
      <c r="E42" s="811">
        <v>10</v>
      </c>
      <c r="F42" s="879">
        <v>200</v>
      </c>
      <c r="G42" s="764">
        <f>F42*E42</f>
        <v>2000</v>
      </c>
      <c r="H42" s="811">
        <v>2</v>
      </c>
      <c r="I42" s="878">
        <v>2</v>
      </c>
      <c r="J42" s="878">
        <v>2</v>
      </c>
      <c r="K42" s="878"/>
      <c r="L42" s="874"/>
      <c r="M42" s="761"/>
      <c r="N42" s="761"/>
      <c r="O42" s="761"/>
      <c r="P42" s="761"/>
      <c r="Q42" s="761"/>
      <c r="R42" s="761"/>
    </row>
    <row r="43" spans="1:18" ht="15.75" x14ac:dyDescent="0.25">
      <c r="A43" s="1436"/>
      <c r="B43" s="1436"/>
      <c r="C43" s="1380"/>
      <c r="D43" s="809"/>
      <c r="E43" s="811"/>
      <c r="F43" s="879"/>
      <c r="G43" s="879"/>
      <c r="H43" s="811"/>
      <c r="I43" s="878"/>
      <c r="J43" s="878"/>
      <c r="K43" s="878"/>
      <c r="L43" s="874"/>
      <c r="M43" s="761"/>
      <c r="N43" s="761"/>
      <c r="O43" s="761"/>
      <c r="P43" s="761"/>
      <c r="Q43" s="761"/>
      <c r="R43" s="761"/>
    </row>
    <row r="44" spans="1:18" ht="15.75" x14ac:dyDescent="0.25">
      <c r="A44" s="1436"/>
      <c r="B44" s="1436"/>
      <c r="C44" s="1380"/>
      <c r="D44" s="809"/>
      <c r="E44" s="761"/>
      <c r="F44" s="760"/>
      <c r="G44" s="760"/>
      <c r="H44" s="761"/>
      <c r="I44" s="759"/>
      <c r="J44" s="759"/>
      <c r="K44" s="759"/>
      <c r="L44" s="874"/>
      <c r="M44" s="761"/>
      <c r="N44" s="761"/>
      <c r="O44" s="761"/>
      <c r="P44" s="761"/>
      <c r="Q44" s="761"/>
      <c r="R44" s="761"/>
    </row>
    <row r="45" spans="1:18" ht="15.75" x14ac:dyDescent="0.25">
      <c r="A45" s="1436"/>
      <c r="B45" s="1436"/>
      <c r="C45" s="1380"/>
      <c r="D45" s="751"/>
      <c r="E45" s="761"/>
      <c r="F45" s="760"/>
      <c r="G45" s="760"/>
      <c r="H45" s="761"/>
      <c r="I45" s="759"/>
      <c r="J45" s="759"/>
      <c r="K45" s="759"/>
      <c r="L45" s="874"/>
      <c r="M45" s="761"/>
      <c r="N45" s="761"/>
      <c r="O45" s="761"/>
      <c r="P45" s="761"/>
      <c r="Q45" s="761"/>
      <c r="R45" s="761"/>
    </row>
    <row r="46" spans="1:18" ht="15.75" x14ac:dyDescent="0.25">
      <c r="A46" s="1436"/>
      <c r="B46" s="1436"/>
      <c r="C46" s="1380"/>
      <c r="D46" s="877"/>
      <c r="E46" s="876"/>
      <c r="F46" s="875"/>
      <c r="G46" s="165"/>
      <c r="H46" s="164"/>
      <c r="I46" s="166"/>
      <c r="J46" s="166"/>
      <c r="K46" s="166"/>
      <c r="L46" s="874"/>
      <c r="M46" s="164"/>
      <c r="N46" s="164"/>
      <c r="O46" s="164"/>
      <c r="P46" s="164"/>
      <c r="Q46" s="164"/>
      <c r="R46" s="168"/>
    </row>
    <row r="47" spans="1:18" ht="31.5" x14ac:dyDescent="0.25">
      <c r="A47" s="1436" t="s">
        <v>885</v>
      </c>
      <c r="B47" s="1436"/>
      <c r="C47" s="1449">
        <f>SUM(G47:G52)</f>
        <v>27160</v>
      </c>
      <c r="D47" s="809" t="s">
        <v>529</v>
      </c>
      <c r="E47" s="811">
        <v>15</v>
      </c>
      <c r="F47" s="873">
        <v>500</v>
      </c>
      <c r="G47" s="764">
        <f>F47*E47</f>
        <v>7500</v>
      </c>
      <c r="H47" s="786">
        <v>2</v>
      </c>
      <c r="I47" s="803">
        <v>2</v>
      </c>
      <c r="J47" s="803">
        <v>1</v>
      </c>
      <c r="K47" s="166"/>
      <c r="L47" s="167" t="s">
        <v>836</v>
      </c>
      <c r="M47" s="500"/>
      <c r="N47" s="500"/>
      <c r="O47" s="500"/>
      <c r="P47" s="500"/>
      <c r="Q47" s="500"/>
      <c r="R47" s="503"/>
    </row>
    <row r="48" spans="1:18" ht="15.75" x14ac:dyDescent="0.25">
      <c r="A48" s="1436"/>
      <c r="B48" s="1436"/>
      <c r="C48" s="1449"/>
      <c r="D48" s="809" t="s">
        <v>388</v>
      </c>
      <c r="E48" s="811">
        <v>30</v>
      </c>
      <c r="F48" s="873">
        <v>550</v>
      </c>
      <c r="G48" s="764">
        <f>F48*E48</f>
        <v>16500</v>
      </c>
      <c r="H48" s="786">
        <v>2</v>
      </c>
      <c r="I48" s="803">
        <v>2</v>
      </c>
      <c r="J48" s="803">
        <v>1</v>
      </c>
      <c r="K48" s="166"/>
      <c r="L48" s="167"/>
      <c r="M48" s="761"/>
      <c r="N48" s="761"/>
      <c r="O48" s="761"/>
      <c r="P48" s="761"/>
      <c r="Q48" s="761"/>
      <c r="R48" s="761"/>
    </row>
    <row r="49" spans="1:18" ht="15.75" x14ac:dyDescent="0.25">
      <c r="A49" s="1436"/>
      <c r="B49" s="1436"/>
      <c r="C49" s="1449"/>
      <c r="D49" s="809" t="s">
        <v>884</v>
      </c>
      <c r="E49" s="811">
        <v>20</v>
      </c>
      <c r="F49" s="873">
        <v>8</v>
      </c>
      <c r="G49" s="764">
        <f>F49*E49</f>
        <v>160</v>
      </c>
      <c r="H49" s="786">
        <v>2</v>
      </c>
      <c r="I49" s="803">
        <v>2</v>
      </c>
      <c r="J49" s="803">
        <v>1</v>
      </c>
      <c r="K49" s="166"/>
      <c r="L49" s="167"/>
      <c r="M49" s="761"/>
      <c r="N49" s="761"/>
      <c r="O49" s="761"/>
      <c r="P49" s="761"/>
      <c r="Q49" s="761"/>
      <c r="R49" s="761"/>
    </row>
    <row r="50" spans="1:18" ht="15.75" x14ac:dyDescent="0.25">
      <c r="A50" s="1436"/>
      <c r="B50" s="1436"/>
      <c r="C50" s="1449"/>
      <c r="D50" s="809" t="s">
        <v>800</v>
      </c>
      <c r="E50" s="811">
        <v>15</v>
      </c>
      <c r="F50" s="873">
        <v>200</v>
      </c>
      <c r="G50" s="764">
        <f>F50*E50</f>
        <v>3000</v>
      </c>
      <c r="H50" s="786">
        <v>2</v>
      </c>
      <c r="I50" s="803">
        <v>2</v>
      </c>
      <c r="J50" s="803">
        <v>1</v>
      </c>
      <c r="K50" s="166"/>
      <c r="L50" s="167"/>
      <c r="M50" s="761"/>
      <c r="N50" s="761"/>
      <c r="O50" s="761"/>
      <c r="P50" s="761"/>
      <c r="Q50" s="761"/>
      <c r="R50" s="761"/>
    </row>
    <row r="51" spans="1:18" ht="15.75" x14ac:dyDescent="0.25">
      <c r="A51" s="1436"/>
      <c r="B51" s="1436"/>
      <c r="C51" s="1449"/>
      <c r="D51" s="809"/>
      <c r="E51" s="812"/>
      <c r="F51" s="872"/>
      <c r="G51" s="869"/>
      <c r="H51" s="812"/>
      <c r="I51" s="812"/>
      <c r="J51" s="812"/>
      <c r="K51" s="751"/>
      <c r="L51" s="751"/>
      <c r="M51" s="751"/>
      <c r="N51" s="751"/>
      <c r="O51" s="751"/>
      <c r="P51" s="751"/>
      <c r="Q51" s="751"/>
      <c r="R51" s="751"/>
    </row>
    <row r="52" spans="1:18" ht="15.75" x14ac:dyDescent="0.25">
      <c r="A52" s="1436"/>
      <c r="B52" s="1436"/>
      <c r="C52" s="1449"/>
      <c r="D52" s="809"/>
      <c r="E52" s="812"/>
      <c r="F52" s="872"/>
      <c r="G52" s="869"/>
      <c r="H52" s="812"/>
      <c r="I52" s="812"/>
      <c r="J52" s="812"/>
      <c r="K52" s="751"/>
      <c r="L52" s="751"/>
      <c r="M52" s="751"/>
      <c r="N52" s="751"/>
      <c r="O52" s="751"/>
      <c r="P52" s="751"/>
      <c r="Q52" s="751"/>
      <c r="R52" s="751"/>
    </row>
    <row r="53" spans="1:18" ht="31.5" x14ac:dyDescent="0.25">
      <c r="A53" s="1436" t="s">
        <v>883</v>
      </c>
      <c r="B53" s="1436"/>
      <c r="C53" s="1449">
        <f>SUM(G53:G58)</f>
        <v>1070800</v>
      </c>
      <c r="D53" s="814" t="s">
        <v>882</v>
      </c>
      <c r="E53" s="811">
        <v>1</v>
      </c>
      <c r="F53" s="873">
        <v>1000000</v>
      </c>
      <c r="G53" s="764">
        <f>F53*E53</f>
        <v>1000000</v>
      </c>
      <c r="H53" s="833"/>
      <c r="I53" s="832">
        <v>1</v>
      </c>
      <c r="J53" s="832"/>
      <c r="K53" s="832"/>
      <c r="L53" s="167" t="s">
        <v>836</v>
      </c>
      <c r="M53" s="500"/>
      <c r="N53" s="500"/>
      <c r="O53" s="500"/>
      <c r="P53" s="500"/>
      <c r="Q53" s="500"/>
      <c r="R53" s="503"/>
    </row>
    <row r="54" spans="1:18" ht="15.75" x14ac:dyDescent="0.25">
      <c r="A54" s="1436"/>
      <c r="B54" s="1436"/>
      <c r="C54" s="1449"/>
      <c r="D54" s="809" t="s">
        <v>876</v>
      </c>
      <c r="E54" s="811">
        <v>100</v>
      </c>
      <c r="F54" s="873">
        <v>8</v>
      </c>
      <c r="G54" s="764">
        <f>F54*E54</f>
        <v>800</v>
      </c>
      <c r="H54" s="833"/>
      <c r="I54" s="832">
        <v>1</v>
      </c>
      <c r="J54" s="832"/>
      <c r="K54" s="832"/>
      <c r="L54" s="500"/>
      <c r="M54" s="761"/>
      <c r="N54" s="761"/>
      <c r="O54" s="761"/>
      <c r="P54" s="761"/>
      <c r="Q54" s="761"/>
      <c r="R54" s="761"/>
    </row>
    <row r="55" spans="1:18" ht="15.75" x14ac:dyDescent="0.25">
      <c r="A55" s="1436"/>
      <c r="B55" s="1436"/>
      <c r="C55" s="1449"/>
      <c r="D55" s="809" t="s">
        <v>800</v>
      </c>
      <c r="E55" s="811">
        <v>100</v>
      </c>
      <c r="F55" s="873">
        <v>200</v>
      </c>
      <c r="G55" s="764">
        <f>F55*E55</f>
        <v>20000</v>
      </c>
      <c r="H55" s="833"/>
      <c r="I55" s="832">
        <v>1</v>
      </c>
      <c r="J55" s="832"/>
      <c r="K55" s="832"/>
      <c r="L55" s="500"/>
      <c r="M55" s="761"/>
      <c r="N55" s="761"/>
      <c r="O55" s="761"/>
      <c r="P55" s="761"/>
      <c r="Q55" s="761"/>
      <c r="R55" s="761"/>
    </row>
    <row r="56" spans="1:18" ht="15.75" x14ac:dyDescent="0.25">
      <c r="A56" s="1436"/>
      <c r="B56" s="1436"/>
      <c r="C56" s="1449"/>
      <c r="D56" s="809" t="s">
        <v>529</v>
      </c>
      <c r="E56" s="811">
        <v>100</v>
      </c>
      <c r="F56" s="873">
        <v>500</v>
      </c>
      <c r="G56" s="764">
        <f>F56*E56</f>
        <v>50000</v>
      </c>
      <c r="H56" s="833"/>
      <c r="I56" s="832">
        <v>1</v>
      </c>
      <c r="J56" s="832"/>
      <c r="K56" s="832"/>
      <c r="L56" s="761"/>
      <c r="M56" s="761"/>
      <c r="N56" s="761"/>
      <c r="O56" s="761"/>
      <c r="P56" s="761"/>
      <c r="Q56" s="761"/>
      <c r="R56" s="761"/>
    </row>
    <row r="57" spans="1:18" ht="15.75" x14ac:dyDescent="0.25">
      <c r="A57" s="1436"/>
      <c r="B57" s="1436"/>
      <c r="C57" s="1449"/>
      <c r="D57" s="809"/>
      <c r="E57" s="812"/>
      <c r="F57" s="872"/>
      <c r="G57" s="785"/>
      <c r="H57" s="812"/>
      <c r="I57" s="812"/>
      <c r="J57" s="812"/>
      <c r="K57" s="812"/>
      <c r="L57" s="751"/>
      <c r="M57" s="751"/>
      <c r="N57" s="751"/>
      <c r="O57" s="751"/>
      <c r="P57" s="751"/>
      <c r="Q57" s="751"/>
      <c r="R57" s="751"/>
    </row>
    <row r="58" spans="1:18" ht="15.75" x14ac:dyDescent="0.25">
      <c r="A58" s="1436"/>
      <c r="B58" s="1436"/>
      <c r="C58" s="1449"/>
      <c r="D58" s="867"/>
      <c r="E58" s="831"/>
      <c r="F58" s="812"/>
      <c r="G58" s="785"/>
      <c r="H58" s="812"/>
      <c r="I58" s="812"/>
      <c r="J58" s="812"/>
      <c r="K58" s="751"/>
      <c r="L58" s="167"/>
      <c r="M58" s="751"/>
      <c r="N58" s="751"/>
      <c r="O58" s="751"/>
      <c r="P58" s="751"/>
      <c r="Q58" s="751"/>
      <c r="R58" s="751"/>
    </row>
    <row r="59" spans="1:18" ht="31.5" x14ac:dyDescent="0.25">
      <c r="A59" s="1436" t="s">
        <v>881</v>
      </c>
      <c r="B59" s="1436"/>
      <c r="C59" s="1443">
        <f>SUM(G59:G64)</f>
        <v>960000</v>
      </c>
      <c r="D59" s="809" t="s">
        <v>866</v>
      </c>
      <c r="E59" s="813">
        <v>1</v>
      </c>
      <c r="F59" s="871">
        <v>200000</v>
      </c>
      <c r="G59" s="764">
        <f>F59*E59</f>
        <v>200000</v>
      </c>
      <c r="H59" s="833"/>
      <c r="I59" s="832">
        <v>1</v>
      </c>
      <c r="J59" s="832"/>
      <c r="K59" s="502"/>
      <c r="L59" s="167" t="s">
        <v>836</v>
      </c>
      <c r="M59" s="500"/>
      <c r="N59" s="500"/>
      <c r="O59" s="500"/>
      <c r="P59" s="500"/>
      <c r="Q59" s="500"/>
      <c r="R59" s="503"/>
    </row>
    <row r="60" spans="1:18" ht="15.75" x14ac:dyDescent="0.25">
      <c r="A60" s="1436"/>
      <c r="B60" s="1436"/>
      <c r="C60" s="1444"/>
      <c r="D60" s="809" t="s">
        <v>865</v>
      </c>
      <c r="E60" s="813">
        <v>1</v>
      </c>
      <c r="F60" s="810">
        <v>160000</v>
      </c>
      <c r="G60" s="764">
        <f>F60*E60</f>
        <v>160000</v>
      </c>
      <c r="H60" s="833"/>
      <c r="I60" s="832">
        <v>1</v>
      </c>
      <c r="J60" s="832"/>
      <c r="K60" s="502"/>
      <c r="L60" s="500"/>
      <c r="M60" s="761"/>
      <c r="N60" s="761"/>
      <c r="O60" s="761"/>
      <c r="P60" s="761"/>
      <c r="Q60" s="761"/>
      <c r="R60" s="761"/>
    </row>
    <row r="61" spans="1:18" ht="15.75" x14ac:dyDescent="0.25">
      <c r="A61" s="1436"/>
      <c r="B61" s="1436"/>
      <c r="C61" s="1444"/>
      <c r="D61" s="809" t="s">
        <v>868</v>
      </c>
      <c r="E61" s="813">
        <v>3</v>
      </c>
      <c r="F61" s="810">
        <v>100000</v>
      </c>
      <c r="G61" s="764">
        <f>F61*E61</f>
        <v>300000</v>
      </c>
      <c r="H61" s="833"/>
      <c r="I61" s="832">
        <v>1</v>
      </c>
      <c r="J61" s="832"/>
      <c r="K61" s="502"/>
      <c r="L61" s="500"/>
      <c r="M61" s="761"/>
      <c r="N61" s="761"/>
      <c r="O61" s="761"/>
      <c r="P61" s="761"/>
      <c r="Q61" s="761"/>
      <c r="R61" s="761"/>
    </row>
    <row r="62" spans="1:18" ht="15.75" x14ac:dyDescent="0.25">
      <c r="A62" s="1436"/>
      <c r="B62" s="1436"/>
      <c r="C62" s="1444"/>
      <c r="D62" s="809" t="s">
        <v>864</v>
      </c>
      <c r="E62" s="786">
        <v>3</v>
      </c>
      <c r="F62" s="810">
        <v>100000</v>
      </c>
      <c r="G62" s="764">
        <f>F62*E62</f>
        <v>300000</v>
      </c>
      <c r="H62" s="833"/>
      <c r="I62" s="832">
        <v>1</v>
      </c>
      <c r="J62" s="832"/>
      <c r="K62" s="502"/>
      <c r="L62" s="761"/>
      <c r="M62" s="761"/>
      <c r="N62" s="761"/>
      <c r="O62" s="761"/>
      <c r="P62" s="761"/>
      <c r="Q62" s="761"/>
      <c r="R62" s="761"/>
    </row>
    <row r="63" spans="1:18" ht="15.75" x14ac:dyDescent="0.25">
      <c r="A63" s="1436"/>
      <c r="B63" s="1436"/>
      <c r="C63" s="1445"/>
      <c r="D63" s="870"/>
      <c r="E63" s="831"/>
      <c r="F63" s="830"/>
      <c r="G63" s="869"/>
      <c r="H63" s="812"/>
      <c r="I63" s="812"/>
      <c r="J63" s="812"/>
      <c r="K63" s="751"/>
      <c r="L63" s="751"/>
      <c r="M63" s="751"/>
      <c r="N63" s="751"/>
      <c r="O63" s="751"/>
      <c r="P63" s="751"/>
      <c r="Q63" s="751"/>
      <c r="R63" s="751"/>
    </row>
    <row r="64" spans="1:18" ht="16.5" thickBot="1" x14ac:dyDescent="0.3">
      <c r="A64" s="1442"/>
      <c r="B64" s="1442"/>
      <c r="C64" s="1446"/>
      <c r="D64" s="828"/>
      <c r="E64" s="827"/>
      <c r="F64" s="825"/>
      <c r="G64" s="825"/>
      <c r="H64" s="825"/>
      <c r="I64" s="825"/>
      <c r="J64" s="825"/>
      <c r="K64" s="824"/>
      <c r="L64" s="824"/>
      <c r="M64" s="824"/>
      <c r="N64" s="824"/>
      <c r="O64" s="824"/>
      <c r="P64" s="824"/>
      <c r="Q64" s="824"/>
      <c r="R64" s="824"/>
    </row>
    <row r="65" spans="1:18" ht="15.75" x14ac:dyDescent="0.25">
      <c r="A65" s="1447" t="s">
        <v>880</v>
      </c>
      <c r="B65" s="1447"/>
      <c r="C65" s="1448">
        <f>SUM(G65:G70)</f>
        <v>12620</v>
      </c>
      <c r="D65" s="868" t="s">
        <v>529</v>
      </c>
      <c r="E65" s="791">
        <v>10</v>
      </c>
      <c r="F65" s="790">
        <v>500</v>
      </c>
      <c r="G65" s="494">
        <f>F65*E65</f>
        <v>5000</v>
      </c>
      <c r="H65" s="774">
        <v>1</v>
      </c>
      <c r="I65" s="774">
        <v>1</v>
      </c>
      <c r="J65" s="774">
        <v>1</v>
      </c>
      <c r="K65" s="774">
        <v>1</v>
      </c>
      <c r="L65" s="774"/>
      <c r="M65" s="774"/>
      <c r="N65" s="774"/>
      <c r="O65" s="774"/>
      <c r="P65" s="774"/>
      <c r="Q65" s="774"/>
      <c r="R65" s="815"/>
    </row>
    <row r="66" spans="1:18" ht="15.75" x14ac:dyDescent="0.25">
      <c r="A66" s="1436"/>
      <c r="B66" s="1436"/>
      <c r="C66" s="1449"/>
      <c r="D66" s="765" t="s">
        <v>388</v>
      </c>
      <c r="E66" s="786">
        <v>10</v>
      </c>
      <c r="F66" s="785">
        <v>550</v>
      </c>
      <c r="G66" s="501">
        <f>F66*E66</f>
        <v>5500</v>
      </c>
      <c r="H66" s="500">
        <v>1</v>
      </c>
      <c r="I66" s="500">
        <v>1</v>
      </c>
      <c r="J66" s="500">
        <v>1</v>
      </c>
      <c r="K66" s="500">
        <v>1</v>
      </c>
      <c r="L66" s="500"/>
      <c r="M66" s="761"/>
      <c r="N66" s="761"/>
      <c r="O66" s="761"/>
      <c r="P66" s="761"/>
      <c r="Q66" s="761"/>
      <c r="R66" s="761"/>
    </row>
    <row r="67" spans="1:18" ht="15.75" x14ac:dyDescent="0.25">
      <c r="A67" s="1436"/>
      <c r="B67" s="1436"/>
      <c r="C67" s="1449"/>
      <c r="D67" s="765" t="s">
        <v>876</v>
      </c>
      <c r="E67" s="786">
        <v>15</v>
      </c>
      <c r="F67" s="785">
        <v>8</v>
      </c>
      <c r="G67" s="501">
        <f>F67*E67</f>
        <v>120</v>
      </c>
      <c r="H67" s="500">
        <v>1</v>
      </c>
      <c r="I67" s="500">
        <v>1</v>
      </c>
      <c r="J67" s="500">
        <v>1</v>
      </c>
      <c r="K67" s="500">
        <v>1</v>
      </c>
      <c r="L67" s="500"/>
      <c r="M67" s="761"/>
      <c r="N67" s="761"/>
      <c r="O67" s="761"/>
      <c r="P67" s="761"/>
      <c r="Q67" s="761"/>
      <c r="R67" s="761"/>
    </row>
    <row r="68" spans="1:18" ht="15.75" x14ac:dyDescent="0.25">
      <c r="A68" s="1436"/>
      <c r="B68" s="1436"/>
      <c r="C68" s="1449"/>
      <c r="D68" s="765" t="s">
        <v>800</v>
      </c>
      <c r="E68" s="786">
        <v>10</v>
      </c>
      <c r="F68" s="785">
        <v>200</v>
      </c>
      <c r="G68" s="501">
        <f>F68*E68</f>
        <v>2000</v>
      </c>
      <c r="H68" s="500">
        <v>1</v>
      </c>
      <c r="I68" s="500">
        <v>1</v>
      </c>
      <c r="J68" s="500">
        <v>1</v>
      </c>
      <c r="K68" s="500">
        <v>1</v>
      </c>
      <c r="L68" s="761"/>
      <c r="M68" s="761"/>
      <c r="N68" s="761"/>
      <c r="O68" s="761"/>
      <c r="P68" s="761"/>
      <c r="Q68" s="761"/>
      <c r="R68" s="761"/>
    </row>
    <row r="69" spans="1:18" ht="15.75" x14ac:dyDescent="0.25">
      <c r="A69" s="1436"/>
      <c r="B69" s="1436"/>
      <c r="C69" s="1449"/>
      <c r="D69" s="867"/>
      <c r="E69" s="831"/>
      <c r="F69" s="812"/>
      <c r="G69" s="866"/>
      <c r="H69" s="751"/>
      <c r="I69" s="751"/>
      <c r="J69" s="751"/>
      <c r="K69" s="751"/>
      <c r="L69" s="751"/>
      <c r="M69" s="751"/>
      <c r="N69" s="751"/>
      <c r="O69" s="751"/>
      <c r="P69" s="751"/>
      <c r="Q69" s="751"/>
      <c r="R69" s="751"/>
    </row>
    <row r="70" spans="1:18" ht="16.5" thickBot="1" x14ac:dyDescent="0.3">
      <c r="A70" s="1442"/>
      <c r="B70" s="1442"/>
      <c r="C70" s="1450"/>
      <c r="D70" s="865"/>
      <c r="E70" s="827"/>
      <c r="F70" s="825"/>
      <c r="G70" s="824"/>
      <c r="H70" s="824"/>
      <c r="I70" s="824"/>
      <c r="J70" s="824"/>
      <c r="K70" s="824"/>
      <c r="L70" s="864"/>
      <c r="M70" s="824"/>
      <c r="N70" s="824"/>
      <c r="O70" s="824"/>
      <c r="P70" s="824"/>
      <c r="Q70" s="824"/>
      <c r="R70" s="824"/>
    </row>
    <row r="71" spans="1:18" ht="31.5" x14ac:dyDescent="0.25">
      <c r="A71" s="1467" t="s">
        <v>879</v>
      </c>
      <c r="B71" s="1468"/>
      <c r="C71" s="1438">
        <f>SUM(G71:G76)</f>
        <v>25660</v>
      </c>
      <c r="D71" s="863" t="s">
        <v>529</v>
      </c>
      <c r="E71" s="862">
        <v>25</v>
      </c>
      <c r="F71" s="861">
        <v>500</v>
      </c>
      <c r="G71" s="860">
        <f>F71*E71</f>
        <v>12500</v>
      </c>
      <c r="H71" s="857">
        <v>2</v>
      </c>
      <c r="I71" s="859">
        <v>1</v>
      </c>
      <c r="J71" s="859">
        <v>1</v>
      </c>
      <c r="K71" s="859">
        <v>1</v>
      </c>
      <c r="L71" s="858" t="s">
        <v>836</v>
      </c>
      <c r="M71" s="857"/>
      <c r="N71" s="857"/>
      <c r="O71" s="857"/>
      <c r="P71" s="857"/>
      <c r="Q71" s="857"/>
      <c r="R71" s="856"/>
    </row>
    <row r="72" spans="1:18" ht="15.75" x14ac:dyDescent="0.25">
      <c r="A72" s="1469"/>
      <c r="B72" s="1470"/>
      <c r="C72" s="1439"/>
      <c r="D72" s="163" t="s">
        <v>877</v>
      </c>
      <c r="E72" s="786">
        <v>20</v>
      </c>
      <c r="F72" s="785">
        <v>550</v>
      </c>
      <c r="G72" s="165">
        <f>F72*E72</f>
        <v>11000</v>
      </c>
      <c r="H72" s="164">
        <v>2</v>
      </c>
      <c r="I72" s="166">
        <v>1</v>
      </c>
      <c r="J72" s="166">
        <v>1</v>
      </c>
      <c r="K72" s="166">
        <v>1</v>
      </c>
      <c r="L72" s="167"/>
      <c r="M72" s="164"/>
      <c r="N72" s="164"/>
      <c r="O72" s="164"/>
      <c r="P72" s="164"/>
      <c r="Q72" s="164"/>
      <c r="R72" s="168"/>
    </row>
    <row r="73" spans="1:18" ht="15.75" x14ac:dyDescent="0.25">
      <c r="A73" s="1469"/>
      <c r="B73" s="1470"/>
      <c r="C73" s="1439"/>
      <c r="D73" s="163" t="s">
        <v>876</v>
      </c>
      <c r="E73" s="786">
        <v>20</v>
      </c>
      <c r="F73" s="785">
        <v>8</v>
      </c>
      <c r="G73" s="165">
        <f>F73*E73</f>
        <v>160</v>
      </c>
      <c r="H73" s="164">
        <v>2</v>
      </c>
      <c r="I73" s="166">
        <v>1</v>
      </c>
      <c r="J73" s="166">
        <v>1</v>
      </c>
      <c r="K73" s="166">
        <v>1</v>
      </c>
      <c r="L73" s="167"/>
      <c r="M73" s="164"/>
      <c r="N73" s="164"/>
      <c r="O73" s="164"/>
      <c r="P73" s="164"/>
      <c r="Q73" s="164"/>
      <c r="R73" s="168"/>
    </row>
    <row r="74" spans="1:18" ht="15.75" x14ac:dyDescent="0.25">
      <c r="A74" s="1469"/>
      <c r="B74" s="1470"/>
      <c r="C74" s="1439"/>
      <c r="D74" s="163" t="s">
        <v>800</v>
      </c>
      <c r="E74" s="786">
        <v>10</v>
      </c>
      <c r="F74" s="785">
        <v>200</v>
      </c>
      <c r="G74" s="165">
        <f>F74*E74</f>
        <v>2000</v>
      </c>
      <c r="H74" s="164">
        <v>2</v>
      </c>
      <c r="I74" s="166">
        <v>1</v>
      </c>
      <c r="J74" s="166">
        <v>1</v>
      </c>
      <c r="K74" s="166">
        <v>1</v>
      </c>
      <c r="L74" s="167"/>
      <c r="M74" s="164"/>
      <c r="N74" s="164"/>
      <c r="O74" s="164"/>
      <c r="P74" s="164"/>
      <c r="Q74" s="164"/>
      <c r="R74" s="168"/>
    </row>
    <row r="75" spans="1:18" ht="15.75" x14ac:dyDescent="0.25">
      <c r="A75" s="1469"/>
      <c r="B75" s="1470"/>
      <c r="C75" s="1439"/>
      <c r="D75" s="23"/>
      <c r="E75" s="786"/>
      <c r="F75" s="785"/>
      <c r="G75" s="855"/>
      <c r="H75" s="164"/>
      <c r="I75" s="166"/>
      <c r="J75" s="166"/>
      <c r="K75" s="166"/>
      <c r="L75" s="167"/>
      <c r="M75" s="164"/>
      <c r="N75" s="164"/>
      <c r="O75" s="164"/>
      <c r="P75" s="164"/>
      <c r="Q75" s="164"/>
      <c r="R75" s="168"/>
    </row>
    <row r="76" spans="1:18" ht="16.5" thickBot="1" x14ac:dyDescent="0.3">
      <c r="A76" s="1471"/>
      <c r="B76" s="1472"/>
      <c r="C76" s="1440"/>
      <c r="D76" s="802"/>
      <c r="E76" s="798"/>
      <c r="F76" s="797"/>
      <c r="G76" s="854"/>
      <c r="H76" s="796"/>
      <c r="I76" s="796"/>
      <c r="J76" s="796"/>
      <c r="K76" s="796"/>
      <c r="L76" s="795"/>
      <c r="M76" s="794"/>
      <c r="N76" s="794"/>
      <c r="O76" s="794"/>
      <c r="P76" s="794"/>
      <c r="Q76" s="794"/>
      <c r="R76" s="793"/>
    </row>
    <row r="77" spans="1:18" ht="15.75" x14ac:dyDescent="0.25">
      <c r="A77" s="847" t="s">
        <v>491</v>
      </c>
      <c r="B77" s="847"/>
      <c r="C77" s="846">
        <f>SUM(C19:C76)</f>
        <v>3435311</v>
      </c>
      <c r="E77" s="835">
        <f>18120-12650</f>
        <v>5470</v>
      </c>
      <c r="F77" s="853"/>
      <c r="G77" s="748"/>
      <c r="H77" s="748"/>
    </row>
    <row r="78" spans="1:18" ht="15.75" x14ac:dyDescent="0.25">
      <c r="A78" s="851"/>
      <c r="B78" s="851"/>
      <c r="C78" s="851"/>
      <c r="D78" s="851"/>
      <c r="E78" s="852"/>
      <c r="F78" s="852"/>
      <c r="G78" s="851"/>
      <c r="H78" s="851"/>
      <c r="I78" s="851"/>
      <c r="J78" s="851"/>
      <c r="K78" s="851"/>
      <c r="L78" s="851"/>
      <c r="M78" s="851"/>
      <c r="N78" s="851"/>
      <c r="O78" s="851"/>
      <c r="P78" s="851"/>
      <c r="Q78" s="851"/>
      <c r="R78" s="851"/>
    </row>
    <row r="79" spans="1:18" ht="15.75" x14ac:dyDescent="0.25">
      <c r="A79" s="850" t="s">
        <v>251</v>
      </c>
      <c r="B79" s="849"/>
      <c r="C79" s="849"/>
      <c r="D79" s="849"/>
      <c r="E79" s="849"/>
      <c r="F79" s="849"/>
      <c r="G79" s="849"/>
      <c r="H79" s="849"/>
      <c r="I79" s="849"/>
      <c r="J79" s="849"/>
      <c r="K79" s="849"/>
      <c r="L79" s="849"/>
      <c r="M79" s="849"/>
      <c r="N79" s="849"/>
      <c r="O79" s="849"/>
      <c r="P79" s="849"/>
      <c r="Q79" s="849"/>
      <c r="R79" s="848"/>
    </row>
    <row r="80" spans="1:18" ht="15.75" x14ac:dyDescent="0.25">
      <c r="A80" s="1366" t="s">
        <v>252</v>
      </c>
      <c r="B80" s="1339"/>
      <c r="C80" s="1340" t="s">
        <v>253</v>
      </c>
      <c r="D80" s="1340" t="s">
        <v>6</v>
      </c>
      <c r="E80" s="1340"/>
      <c r="F80" s="1340"/>
      <c r="G80" s="1340"/>
      <c r="H80" s="1340" t="s">
        <v>254</v>
      </c>
      <c r="I80" s="1340"/>
      <c r="J80" s="1340"/>
      <c r="K80" s="1340"/>
      <c r="L80" s="1451" t="s">
        <v>255</v>
      </c>
      <c r="M80" s="1340" t="s">
        <v>256</v>
      </c>
      <c r="N80" s="1340"/>
      <c r="O80" s="1340"/>
      <c r="P80" s="1340"/>
      <c r="Q80" s="1340"/>
      <c r="R80" s="1341"/>
    </row>
    <row r="81" spans="1:18" ht="47.25" x14ac:dyDescent="0.25">
      <c r="A81" s="1366"/>
      <c r="B81" s="1339"/>
      <c r="C81" s="1340"/>
      <c r="D81" s="150" t="s">
        <v>257</v>
      </c>
      <c r="E81" s="150" t="s">
        <v>7</v>
      </c>
      <c r="F81" s="150" t="s">
        <v>258</v>
      </c>
      <c r="G81" s="150" t="s">
        <v>8</v>
      </c>
      <c r="H81" s="150" t="s">
        <v>0</v>
      </c>
      <c r="I81" s="150" t="s">
        <v>1</v>
      </c>
      <c r="J81" s="150" t="s">
        <v>250</v>
      </c>
      <c r="K81" s="150" t="s">
        <v>2</v>
      </c>
      <c r="L81" s="1451"/>
      <c r="M81" s="161" t="s">
        <v>9</v>
      </c>
      <c r="N81" s="161" t="s">
        <v>10</v>
      </c>
      <c r="O81" s="161" t="s">
        <v>11</v>
      </c>
      <c r="P81" s="161" t="s">
        <v>12</v>
      </c>
      <c r="Q81" s="161" t="s">
        <v>13</v>
      </c>
      <c r="R81" s="162" t="s">
        <v>14</v>
      </c>
    </row>
    <row r="82" spans="1:18" ht="31.5" x14ac:dyDescent="0.25">
      <c r="A82" s="1454" t="s">
        <v>878</v>
      </c>
      <c r="B82" s="1464"/>
      <c r="C82" s="1439">
        <f>SUM(G82:G87)</f>
        <v>55300</v>
      </c>
      <c r="D82" s="163" t="s">
        <v>529</v>
      </c>
      <c r="E82" s="164">
        <v>50</v>
      </c>
      <c r="F82" s="785">
        <v>500</v>
      </c>
      <c r="G82" s="785">
        <f>F82*E82</f>
        <v>25000</v>
      </c>
      <c r="H82" s="786">
        <v>4</v>
      </c>
      <c r="I82" s="803">
        <v>4</v>
      </c>
      <c r="J82" s="803">
        <v>4</v>
      </c>
      <c r="K82" s="803">
        <v>3</v>
      </c>
      <c r="L82" s="167" t="s">
        <v>836</v>
      </c>
      <c r="M82" s="164"/>
      <c r="N82" s="164"/>
      <c r="O82" s="164"/>
      <c r="P82" s="164"/>
      <c r="Q82" s="164"/>
      <c r="R82" s="168"/>
    </row>
    <row r="83" spans="1:18" ht="15.75" x14ac:dyDescent="0.25">
      <c r="A83" s="1454"/>
      <c r="B83" s="1464"/>
      <c r="C83" s="1439"/>
      <c r="D83" s="163" t="s">
        <v>877</v>
      </c>
      <c r="E83" s="164">
        <v>50</v>
      </c>
      <c r="F83" s="785">
        <v>550</v>
      </c>
      <c r="G83" s="785">
        <f>F83*E83</f>
        <v>27500</v>
      </c>
      <c r="H83" s="786">
        <v>4</v>
      </c>
      <c r="I83" s="803">
        <v>4</v>
      </c>
      <c r="J83" s="803">
        <v>4</v>
      </c>
      <c r="K83" s="803">
        <v>3</v>
      </c>
      <c r="L83" s="167"/>
      <c r="M83" s="164"/>
      <c r="N83" s="164"/>
      <c r="O83" s="164"/>
      <c r="P83" s="164"/>
      <c r="Q83" s="164"/>
      <c r="R83" s="168"/>
    </row>
    <row r="84" spans="1:18" ht="15.75" x14ac:dyDescent="0.25">
      <c r="A84" s="1454"/>
      <c r="B84" s="1464"/>
      <c r="C84" s="1439"/>
      <c r="D84" s="163" t="s">
        <v>876</v>
      </c>
      <c r="E84" s="164">
        <v>100</v>
      </c>
      <c r="F84" s="785">
        <v>8</v>
      </c>
      <c r="G84" s="785">
        <f>F84*E84</f>
        <v>800</v>
      </c>
      <c r="H84" s="786">
        <v>4</v>
      </c>
      <c r="I84" s="803">
        <v>4</v>
      </c>
      <c r="J84" s="803">
        <v>4</v>
      </c>
      <c r="K84" s="803">
        <v>3</v>
      </c>
      <c r="L84" s="167"/>
      <c r="M84" s="164"/>
      <c r="N84" s="164"/>
      <c r="O84" s="164"/>
      <c r="P84" s="164"/>
      <c r="Q84" s="164"/>
      <c r="R84" s="168"/>
    </row>
    <row r="85" spans="1:18" ht="15.75" x14ac:dyDescent="0.25">
      <c r="A85" s="1454"/>
      <c r="B85" s="1464"/>
      <c r="C85" s="1439"/>
      <c r="D85" s="163" t="s">
        <v>800</v>
      </c>
      <c r="E85" s="786">
        <v>10</v>
      </c>
      <c r="F85" s="785">
        <v>200</v>
      </c>
      <c r="G85" s="785">
        <f>F85*E85</f>
        <v>2000</v>
      </c>
      <c r="H85" s="786">
        <v>4</v>
      </c>
      <c r="I85" s="803">
        <v>4</v>
      </c>
      <c r="J85" s="803">
        <v>4</v>
      </c>
      <c r="K85" s="803">
        <v>3</v>
      </c>
      <c r="L85" s="167"/>
      <c r="M85" s="164"/>
      <c r="N85" s="164"/>
      <c r="O85" s="164"/>
      <c r="P85" s="164"/>
      <c r="Q85" s="164"/>
      <c r="R85" s="168"/>
    </row>
    <row r="86" spans="1:18" ht="15.75" x14ac:dyDescent="0.25">
      <c r="A86" s="1454"/>
      <c r="B86" s="1464"/>
      <c r="C86" s="1439"/>
      <c r="E86" s="164"/>
      <c r="F86" s="785"/>
      <c r="G86" s="785"/>
      <c r="H86" s="786"/>
      <c r="I86" s="803"/>
      <c r="J86" s="803"/>
      <c r="K86" s="803"/>
      <c r="L86" s="167"/>
      <c r="M86" s="164"/>
      <c r="N86" s="164"/>
      <c r="O86" s="164"/>
      <c r="P86" s="164"/>
      <c r="Q86" s="164"/>
      <c r="R86" s="168"/>
    </row>
    <row r="87" spans="1:18" ht="47.25" customHeight="1" x14ac:dyDescent="0.25">
      <c r="A87" s="1454"/>
      <c r="B87" s="1464"/>
      <c r="C87" s="1439"/>
      <c r="D87" s="163"/>
      <c r="E87" s="164"/>
      <c r="F87" s="165"/>
      <c r="G87" s="165"/>
      <c r="H87" s="166"/>
      <c r="I87" s="166"/>
      <c r="J87" s="166"/>
      <c r="K87" s="166"/>
      <c r="L87" s="167"/>
      <c r="M87" s="164"/>
      <c r="N87" s="164"/>
      <c r="O87" s="164"/>
      <c r="P87" s="164"/>
      <c r="Q87" s="164"/>
      <c r="R87" s="168"/>
    </row>
    <row r="88" spans="1:18" ht="15.75" x14ac:dyDescent="0.25">
      <c r="A88" s="847" t="s">
        <v>491</v>
      </c>
      <c r="B88" s="847"/>
      <c r="C88" s="846">
        <f>SUM(C82)</f>
        <v>55300</v>
      </c>
    </row>
    <row r="89" spans="1:18" ht="16.5" thickBot="1" x14ac:dyDescent="0.3">
      <c r="A89" s="1400" t="s">
        <v>242</v>
      </c>
      <c r="B89" s="1400"/>
      <c r="C89" s="1400"/>
      <c r="D89" s="1400"/>
      <c r="E89" s="1400"/>
      <c r="F89" s="1400"/>
      <c r="G89" s="1400"/>
      <c r="H89" s="1400"/>
      <c r="I89" s="1400"/>
      <c r="J89" s="1400"/>
      <c r="K89" s="1400"/>
      <c r="L89" s="1400"/>
      <c r="M89" s="1400"/>
      <c r="N89" s="1400"/>
      <c r="O89" s="1400"/>
      <c r="P89" s="1400"/>
      <c r="Q89" s="1400"/>
      <c r="R89" s="1400"/>
    </row>
    <row r="90" spans="1:18" ht="16.5" thickTop="1" x14ac:dyDescent="0.25">
      <c r="A90" s="1365" t="s">
        <v>243</v>
      </c>
      <c r="B90" s="1345" t="s">
        <v>244</v>
      </c>
      <c r="C90" s="1345"/>
      <c r="D90" s="1376" t="s">
        <v>245</v>
      </c>
      <c r="E90" s="1376" t="s">
        <v>246</v>
      </c>
      <c r="F90" s="1376" t="s">
        <v>247</v>
      </c>
      <c r="G90" s="1376" t="s">
        <v>248</v>
      </c>
      <c r="H90" s="1376" t="s">
        <v>249</v>
      </c>
      <c r="I90" s="1376"/>
      <c r="J90" s="1376"/>
      <c r="K90" s="1376"/>
      <c r="L90" s="1345" t="s">
        <v>3</v>
      </c>
      <c r="M90" s="1345" t="s">
        <v>4</v>
      </c>
      <c r="N90" s="1345"/>
      <c r="O90" s="1345"/>
      <c r="P90" s="1345"/>
      <c r="Q90" s="1345"/>
      <c r="R90" s="1346"/>
    </row>
    <row r="91" spans="1:18" ht="15.75" x14ac:dyDescent="0.25">
      <c r="A91" s="1366"/>
      <c r="B91" s="1339"/>
      <c r="C91" s="1339"/>
      <c r="D91" s="1340"/>
      <c r="E91" s="1340"/>
      <c r="F91" s="1340"/>
      <c r="G91" s="1340"/>
      <c r="H91" s="150" t="s">
        <v>0</v>
      </c>
      <c r="I91" s="150" t="s">
        <v>1</v>
      </c>
      <c r="J91" s="150" t="s">
        <v>250</v>
      </c>
      <c r="K91" s="150" t="s">
        <v>2</v>
      </c>
      <c r="L91" s="1339"/>
      <c r="M91" s="1339"/>
      <c r="N91" s="1339"/>
      <c r="O91" s="1339"/>
      <c r="P91" s="1339"/>
      <c r="Q91" s="1339"/>
      <c r="R91" s="1347"/>
    </row>
    <row r="92" spans="1:18" ht="150" customHeight="1" thickBot="1" x14ac:dyDescent="0.3">
      <c r="A92" s="768" t="s">
        <v>875</v>
      </c>
      <c r="B92" s="1459" t="s">
        <v>874</v>
      </c>
      <c r="C92" s="1459"/>
      <c r="D92" s="845" t="s">
        <v>873</v>
      </c>
      <c r="E92" s="507" t="s">
        <v>872</v>
      </c>
      <c r="F92" s="151">
        <v>2</v>
      </c>
      <c r="G92" s="151">
        <v>3</v>
      </c>
      <c r="H92" s="152">
        <v>1</v>
      </c>
      <c r="I92" s="152">
        <v>1</v>
      </c>
      <c r="J92" s="152">
        <v>1</v>
      </c>
      <c r="K92" s="153"/>
      <c r="L92" s="154"/>
      <c r="M92" s="1397"/>
      <c r="N92" s="1397"/>
      <c r="O92" s="1397"/>
      <c r="P92" s="1397"/>
      <c r="Q92" s="1397"/>
      <c r="R92" s="1398"/>
    </row>
    <row r="93" spans="1:18" ht="16.5" thickTop="1" x14ac:dyDescent="0.25">
      <c r="A93" s="155"/>
      <c r="B93" s="156"/>
      <c r="C93" s="156"/>
      <c r="D93" s="156"/>
      <c r="E93" s="156"/>
      <c r="F93" s="156"/>
      <c r="G93" s="156"/>
      <c r="H93" s="156"/>
      <c r="I93" s="156"/>
      <c r="J93" s="156"/>
      <c r="K93" s="156"/>
      <c r="L93" s="156"/>
      <c r="M93" s="156"/>
      <c r="N93" s="156"/>
      <c r="O93" s="156"/>
      <c r="P93" s="156"/>
      <c r="Q93" s="156"/>
      <c r="R93" s="157"/>
    </row>
    <row r="94" spans="1:18" ht="15.75" x14ac:dyDescent="0.25">
      <c r="A94" s="158" t="s">
        <v>251</v>
      </c>
      <c r="B94" s="159"/>
      <c r="C94" s="159"/>
      <c r="D94" s="159"/>
      <c r="E94" s="159"/>
      <c r="F94" s="159"/>
      <c r="G94" s="159"/>
      <c r="H94" s="159"/>
      <c r="I94" s="159"/>
      <c r="J94" s="159"/>
      <c r="K94" s="159"/>
      <c r="L94" s="159"/>
      <c r="M94" s="159"/>
      <c r="N94" s="159"/>
      <c r="O94" s="159"/>
      <c r="P94" s="159"/>
      <c r="Q94" s="159"/>
      <c r="R94" s="160"/>
    </row>
    <row r="95" spans="1:18" ht="15.75" x14ac:dyDescent="0.25">
      <c r="A95" s="1366" t="s">
        <v>252</v>
      </c>
      <c r="B95" s="1339"/>
      <c r="C95" s="1340" t="s">
        <v>253</v>
      </c>
      <c r="D95" s="1340" t="s">
        <v>6</v>
      </c>
      <c r="E95" s="1340"/>
      <c r="F95" s="1340"/>
      <c r="G95" s="1340"/>
      <c r="H95" s="1340" t="s">
        <v>254</v>
      </c>
      <c r="I95" s="1340"/>
      <c r="J95" s="1340"/>
      <c r="K95" s="1340"/>
      <c r="L95" s="1451" t="s">
        <v>255</v>
      </c>
      <c r="M95" s="1340" t="s">
        <v>256</v>
      </c>
      <c r="N95" s="1340"/>
      <c r="O95" s="1340"/>
      <c r="P95" s="1340"/>
      <c r="Q95" s="1340"/>
      <c r="R95" s="1341"/>
    </row>
    <row r="96" spans="1:18" ht="48" thickBot="1" x14ac:dyDescent="0.3">
      <c r="A96" s="1460"/>
      <c r="B96" s="1461"/>
      <c r="C96" s="1462"/>
      <c r="D96" s="844" t="s">
        <v>257</v>
      </c>
      <c r="E96" s="844" t="s">
        <v>7</v>
      </c>
      <c r="F96" s="844" t="s">
        <v>258</v>
      </c>
      <c r="G96" s="844" t="s">
        <v>8</v>
      </c>
      <c r="H96" s="844" t="s">
        <v>0</v>
      </c>
      <c r="I96" s="844" t="s">
        <v>1</v>
      </c>
      <c r="J96" s="844" t="s">
        <v>250</v>
      </c>
      <c r="K96" s="844" t="s">
        <v>2</v>
      </c>
      <c r="L96" s="1463"/>
      <c r="M96" s="843" t="s">
        <v>9</v>
      </c>
      <c r="N96" s="843" t="s">
        <v>10</v>
      </c>
      <c r="O96" s="843" t="s">
        <v>11</v>
      </c>
      <c r="P96" s="843" t="s">
        <v>12</v>
      </c>
      <c r="Q96" s="843" t="s">
        <v>13</v>
      </c>
      <c r="R96" s="842" t="s">
        <v>14</v>
      </c>
    </row>
    <row r="97" spans="1:18" ht="31.5" x14ac:dyDescent="0.25">
      <c r="A97" s="1452" t="s">
        <v>871</v>
      </c>
      <c r="B97" s="1453"/>
      <c r="C97" s="1457">
        <f>SUM(G97:G102)</f>
        <v>991152</v>
      </c>
      <c r="D97" s="841" t="s">
        <v>866</v>
      </c>
      <c r="E97" s="817">
        <v>2</v>
      </c>
      <c r="F97" s="790">
        <v>90000</v>
      </c>
      <c r="G97" s="790">
        <f>F97*E97</f>
        <v>180000</v>
      </c>
      <c r="H97" s="791">
        <v>2</v>
      </c>
      <c r="I97" s="822">
        <v>1</v>
      </c>
      <c r="J97" s="822">
        <v>1</v>
      </c>
      <c r="K97" s="822">
        <v>1</v>
      </c>
      <c r="L97" s="506" t="s">
        <v>836</v>
      </c>
      <c r="M97" s="789"/>
      <c r="N97" s="789"/>
      <c r="O97" s="789"/>
      <c r="P97" s="789"/>
      <c r="Q97" s="789"/>
      <c r="R97" s="800"/>
    </row>
    <row r="98" spans="1:18" ht="15.75" x14ac:dyDescent="0.25">
      <c r="A98" s="1454"/>
      <c r="B98" s="1414"/>
      <c r="C98" s="1380"/>
      <c r="D98" s="821" t="s">
        <v>868</v>
      </c>
      <c r="E98" s="813">
        <v>2</v>
      </c>
      <c r="F98" s="785">
        <v>49500</v>
      </c>
      <c r="G98" s="785">
        <f>F98*E98</f>
        <v>99000</v>
      </c>
      <c r="H98" s="786">
        <v>2</v>
      </c>
      <c r="I98" s="803">
        <v>1</v>
      </c>
      <c r="J98" s="803">
        <v>1</v>
      </c>
      <c r="K98" s="803">
        <v>1</v>
      </c>
      <c r="L98" s="167"/>
      <c r="M98" s="164"/>
      <c r="N98" s="164"/>
      <c r="O98" s="164"/>
      <c r="P98" s="164"/>
      <c r="Q98" s="164"/>
      <c r="R98" s="168"/>
    </row>
    <row r="99" spans="1:18" ht="15.75" x14ac:dyDescent="0.25">
      <c r="A99" s="1454"/>
      <c r="B99" s="1414"/>
      <c r="C99" s="1380"/>
      <c r="D99" s="840" t="s">
        <v>864</v>
      </c>
      <c r="E99" s="813">
        <v>2</v>
      </c>
      <c r="F99" s="785">
        <v>181440</v>
      </c>
      <c r="G99" s="785">
        <f>F99*E99</f>
        <v>362880</v>
      </c>
      <c r="H99" s="786">
        <v>2</v>
      </c>
      <c r="I99" s="803">
        <v>1</v>
      </c>
      <c r="J99" s="803">
        <v>1</v>
      </c>
      <c r="K99" s="803">
        <v>1</v>
      </c>
      <c r="L99" s="167"/>
      <c r="M99" s="164"/>
      <c r="N99" s="164"/>
      <c r="O99" s="164"/>
      <c r="P99" s="164"/>
      <c r="Q99" s="164"/>
      <c r="R99" s="168"/>
    </row>
    <row r="100" spans="1:18" ht="15.75" x14ac:dyDescent="0.25">
      <c r="A100" s="1454"/>
      <c r="B100" s="1414"/>
      <c r="C100" s="1380"/>
      <c r="D100" s="840" t="s">
        <v>865</v>
      </c>
      <c r="E100" s="786">
        <v>2</v>
      </c>
      <c r="F100" s="785">
        <v>174636</v>
      </c>
      <c r="G100" s="785">
        <f>F100*E100</f>
        <v>349272</v>
      </c>
      <c r="H100" s="786">
        <v>2</v>
      </c>
      <c r="I100" s="803">
        <v>1</v>
      </c>
      <c r="J100" s="803">
        <v>1</v>
      </c>
      <c r="K100" s="803">
        <v>1</v>
      </c>
      <c r="L100" s="167"/>
      <c r="M100" s="164"/>
      <c r="N100" s="164"/>
      <c r="O100" s="164"/>
      <c r="P100" s="164"/>
      <c r="Q100" s="164"/>
      <c r="R100" s="168"/>
    </row>
    <row r="101" spans="1:18" ht="15.75" x14ac:dyDescent="0.25">
      <c r="A101" s="1454"/>
      <c r="B101" s="1414"/>
      <c r="C101" s="1380"/>
      <c r="D101" s="23"/>
      <c r="E101" s="786"/>
      <c r="F101" s="785"/>
      <c r="G101" s="839"/>
      <c r="H101" s="786"/>
      <c r="I101" s="803"/>
      <c r="J101" s="803"/>
      <c r="K101" s="803"/>
      <c r="L101" s="167"/>
      <c r="M101" s="164"/>
      <c r="N101" s="164"/>
      <c r="O101" s="164"/>
      <c r="P101" s="164"/>
      <c r="Q101" s="164"/>
      <c r="R101" s="168"/>
    </row>
    <row r="102" spans="1:18" ht="16.5" thickBot="1" x14ac:dyDescent="0.3">
      <c r="A102" s="1455"/>
      <c r="B102" s="1456"/>
      <c r="C102" s="1458"/>
      <c r="D102" s="838"/>
      <c r="E102" s="798"/>
      <c r="F102" s="797"/>
      <c r="G102" s="797"/>
      <c r="H102" s="837"/>
      <c r="I102" s="837"/>
      <c r="J102" s="837"/>
      <c r="K102" s="837"/>
      <c r="L102" s="795"/>
      <c r="M102" s="794"/>
      <c r="N102" s="794"/>
      <c r="O102" s="794"/>
      <c r="P102" s="794"/>
      <c r="Q102" s="794"/>
      <c r="R102" s="793"/>
    </row>
    <row r="103" spans="1:18" ht="31.5" x14ac:dyDescent="0.25">
      <c r="A103" s="1484" t="s">
        <v>870</v>
      </c>
      <c r="B103" s="1488"/>
      <c r="C103" s="1443">
        <f>SUM(G103:G108)</f>
        <v>789712</v>
      </c>
      <c r="D103" s="823" t="s">
        <v>866</v>
      </c>
      <c r="E103" s="817">
        <v>1</v>
      </c>
      <c r="F103" s="816">
        <v>160000</v>
      </c>
      <c r="G103" s="836">
        <f>F103*E103</f>
        <v>160000</v>
      </c>
      <c r="H103" s="835">
        <v>1</v>
      </c>
      <c r="I103" s="834">
        <v>1</v>
      </c>
      <c r="J103" s="834">
        <v>1</v>
      </c>
      <c r="K103" s="834">
        <v>1</v>
      </c>
      <c r="L103" s="506" t="s">
        <v>836</v>
      </c>
      <c r="M103" s="774"/>
      <c r="N103" s="774"/>
      <c r="O103" s="774"/>
      <c r="P103" s="774"/>
      <c r="Q103" s="774"/>
      <c r="R103" s="815"/>
    </row>
    <row r="104" spans="1:18" ht="15.75" x14ac:dyDescent="0.25">
      <c r="A104" s="1486"/>
      <c r="B104" s="1489"/>
      <c r="C104" s="1444"/>
      <c r="D104" s="809" t="s">
        <v>868</v>
      </c>
      <c r="E104" s="813">
        <v>2</v>
      </c>
      <c r="F104" s="810">
        <v>49500</v>
      </c>
      <c r="G104" s="764">
        <f>F104*E104</f>
        <v>99000</v>
      </c>
      <c r="H104" s="833">
        <v>1</v>
      </c>
      <c r="I104" s="832">
        <v>1</v>
      </c>
      <c r="J104" s="832">
        <v>1</v>
      </c>
      <c r="K104" s="832">
        <v>1</v>
      </c>
      <c r="L104" s="500"/>
      <c r="M104" s="761"/>
      <c r="N104" s="761"/>
      <c r="O104" s="761"/>
      <c r="P104" s="761"/>
      <c r="Q104" s="761"/>
      <c r="R104" s="761"/>
    </row>
    <row r="105" spans="1:18" ht="15.75" x14ac:dyDescent="0.25">
      <c r="A105" s="1486"/>
      <c r="B105" s="1489"/>
      <c r="C105" s="1444"/>
      <c r="D105" s="809" t="s">
        <v>864</v>
      </c>
      <c r="E105" s="813">
        <v>2</v>
      </c>
      <c r="F105" s="810">
        <v>174636</v>
      </c>
      <c r="G105" s="764">
        <f>F105*E105</f>
        <v>349272</v>
      </c>
      <c r="H105" s="833">
        <v>1</v>
      </c>
      <c r="I105" s="832">
        <v>1</v>
      </c>
      <c r="J105" s="832">
        <v>1</v>
      </c>
      <c r="K105" s="832">
        <v>1</v>
      </c>
      <c r="L105" s="500"/>
      <c r="M105" s="761"/>
      <c r="N105" s="761"/>
      <c r="O105" s="761"/>
      <c r="P105" s="761"/>
      <c r="Q105" s="761"/>
      <c r="R105" s="761"/>
    </row>
    <row r="106" spans="1:18" ht="15.75" x14ac:dyDescent="0.25">
      <c r="A106" s="1486"/>
      <c r="B106" s="1489"/>
      <c r="C106" s="1444"/>
      <c r="D106" s="809" t="s">
        <v>865</v>
      </c>
      <c r="E106" s="786">
        <v>1</v>
      </c>
      <c r="F106" s="810">
        <v>181440</v>
      </c>
      <c r="G106" s="764">
        <f>F106*E106</f>
        <v>181440</v>
      </c>
      <c r="H106" s="833">
        <v>1</v>
      </c>
      <c r="I106" s="832">
        <v>1</v>
      </c>
      <c r="J106" s="832">
        <v>1</v>
      </c>
      <c r="K106" s="832">
        <v>1</v>
      </c>
      <c r="L106" s="761"/>
      <c r="M106" s="761"/>
      <c r="N106" s="761"/>
      <c r="O106" s="761"/>
      <c r="P106" s="761"/>
      <c r="Q106" s="761"/>
      <c r="R106" s="761"/>
    </row>
    <row r="107" spans="1:18" x14ac:dyDescent="0.25">
      <c r="A107" s="1486"/>
      <c r="B107" s="1489"/>
      <c r="C107" s="1444"/>
      <c r="D107" s="751"/>
      <c r="E107" s="831"/>
      <c r="F107" s="830"/>
      <c r="G107" s="829"/>
      <c r="H107" s="812"/>
      <c r="I107" s="812"/>
      <c r="J107" s="812"/>
      <c r="K107" s="812"/>
      <c r="L107" s="751"/>
      <c r="M107" s="751"/>
      <c r="N107" s="751"/>
      <c r="O107" s="751"/>
      <c r="P107" s="751"/>
      <c r="Q107" s="751"/>
      <c r="R107" s="751"/>
    </row>
    <row r="108" spans="1:18" ht="16.5" thickBot="1" x14ac:dyDescent="0.3">
      <c r="A108" s="1487"/>
      <c r="B108" s="1490"/>
      <c r="C108" s="1446"/>
      <c r="D108" s="828"/>
      <c r="E108" s="827"/>
      <c r="F108" s="826"/>
      <c r="G108" s="825"/>
      <c r="H108" s="825"/>
      <c r="I108" s="825"/>
      <c r="J108" s="825"/>
      <c r="K108" s="825"/>
      <c r="L108" s="824"/>
      <c r="M108" s="824"/>
      <c r="N108" s="824"/>
      <c r="O108" s="824"/>
      <c r="P108" s="824"/>
      <c r="Q108" s="824"/>
      <c r="R108" s="824"/>
    </row>
    <row r="109" spans="1:18" ht="31.5" x14ac:dyDescent="0.25">
      <c r="A109" s="1484" t="s">
        <v>869</v>
      </c>
      <c r="B109" s="1485"/>
      <c r="C109" s="1417">
        <f>SUM(G109:G114)</f>
        <v>991152</v>
      </c>
      <c r="D109" s="823" t="s">
        <v>866</v>
      </c>
      <c r="E109" s="817">
        <v>2</v>
      </c>
      <c r="F109" s="790">
        <v>90000</v>
      </c>
      <c r="G109" s="790">
        <f>F109*E109</f>
        <v>180000</v>
      </c>
      <c r="H109" s="791">
        <v>2</v>
      </c>
      <c r="I109" s="822">
        <v>1</v>
      </c>
      <c r="J109" s="822">
        <v>1</v>
      </c>
      <c r="K109" s="822">
        <v>1</v>
      </c>
      <c r="L109" s="506" t="s">
        <v>836</v>
      </c>
      <c r="M109" s="789"/>
      <c r="N109" s="789"/>
      <c r="O109" s="789"/>
      <c r="P109" s="789"/>
      <c r="Q109" s="789"/>
      <c r="R109" s="788"/>
    </row>
    <row r="110" spans="1:18" ht="15.75" x14ac:dyDescent="0.25">
      <c r="A110" s="1486"/>
      <c r="B110" s="1464"/>
      <c r="C110" s="1439"/>
      <c r="D110" s="821" t="s">
        <v>868</v>
      </c>
      <c r="E110" s="813">
        <v>2</v>
      </c>
      <c r="F110" s="785">
        <v>49500</v>
      </c>
      <c r="G110" s="785">
        <f>F110*E110</f>
        <v>99000</v>
      </c>
      <c r="H110" s="786">
        <v>2</v>
      </c>
      <c r="I110" s="803">
        <v>1</v>
      </c>
      <c r="J110" s="803">
        <v>1</v>
      </c>
      <c r="K110" s="803">
        <v>1</v>
      </c>
      <c r="L110" s="167"/>
      <c r="M110" s="164"/>
      <c r="N110" s="164"/>
      <c r="O110" s="164"/>
      <c r="P110" s="164"/>
      <c r="Q110" s="164"/>
      <c r="R110" s="784"/>
    </row>
    <row r="111" spans="1:18" ht="15.75" x14ac:dyDescent="0.25">
      <c r="A111" s="1486"/>
      <c r="B111" s="1464"/>
      <c r="C111" s="1439"/>
      <c r="D111" s="809" t="s">
        <v>864</v>
      </c>
      <c r="E111" s="813">
        <v>2</v>
      </c>
      <c r="F111" s="785">
        <v>181440</v>
      </c>
      <c r="G111" s="785">
        <f>F111*E111</f>
        <v>362880</v>
      </c>
      <c r="H111" s="786">
        <v>2</v>
      </c>
      <c r="I111" s="803">
        <v>1</v>
      </c>
      <c r="J111" s="803">
        <v>1</v>
      </c>
      <c r="K111" s="803">
        <v>1</v>
      </c>
      <c r="L111" s="167"/>
      <c r="M111" s="164"/>
      <c r="N111" s="164"/>
      <c r="O111" s="164"/>
      <c r="P111" s="164"/>
      <c r="Q111" s="164"/>
      <c r="R111" s="784"/>
    </row>
    <row r="112" spans="1:18" ht="15.75" x14ac:dyDescent="0.25">
      <c r="A112" s="1486"/>
      <c r="B112" s="1464"/>
      <c r="C112" s="1439"/>
      <c r="D112" s="809" t="s">
        <v>865</v>
      </c>
      <c r="E112" s="813">
        <v>2</v>
      </c>
      <c r="F112" s="785">
        <v>174636</v>
      </c>
      <c r="G112" s="785">
        <f>F112*E112</f>
        <v>349272</v>
      </c>
      <c r="H112" s="786">
        <v>2</v>
      </c>
      <c r="I112" s="803">
        <v>1</v>
      </c>
      <c r="J112" s="803">
        <v>1</v>
      </c>
      <c r="K112" s="803">
        <v>1</v>
      </c>
      <c r="L112" s="167"/>
      <c r="M112" s="164"/>
      <c r="N112" s="164"/>
      <c r="O112" s="164"/>
      <c r="P112" s="164"/>
      <c r="Q112" s="164"/>
      <c r="R112" s="784"/>
    </row>
    <row r="113" spans="1:18" ht="15.75" x14ac:dyDescent="0.25">
      <c r="A113" s="1486"/>
      <c r="B113" s="1464"/>
      <c r="C113" s="1439"/>
      <c r="D113" s="23"/>
      <c r="E113" s="820"/>
      <c r="F113" s="165"/>
      <c r="G113" s="165"/>
      <c r="H113" s="164"/>
      <c r="I113" s="166"/>
      <c r="J113" s="166"/>
      <c r="K113" s="166"/>
      <c r="L113" s="167"/>
      <c r="M113" s="164"/>
      <c r="N113" s="164"/>
      <c r="O113" s="164"/>
      <c r="P113" s="164"/>
      <c r="Q113" s="164"/>
      <c r="R113" s="784"/>
    </row>
    <row r="114" spans="1:18" ht="16.5" thickBot="1" x14ac:dyDescent="0.3">
      <c r="A114" s="1487"/>
      <c r="B114" s="1479"/>
      <c r="C114" s="1440"/>
      <c r="D114" s="802"/>
      <c r="E114" s="794"/>
      <c r="F114" s="801"/>
      <c r="G114" s="801"/>
      <c r="H114" s="796"/>
      <c r="I114" s="796"/>
      <c r="J114" s="796"/>
      <c r="K114" s="796"/>
      <c r="L114" s="795"/>
      <c r="M114" s="794"/>
      <c r="N114" s="794"/>
      <c r="O114" s="794"/>
      <c r="P114" s="794"/>
      <c r="Q114" s="794"/>
      <c r="R114" s="819"/>
    </row>
    <row r="115" spans="1:18" ht="15.75" x14ac:dyDescent="0.25">
      <c r="A115" s="1480" t="s">
        <v>867</v>
      </c>
      <c r="B115" s="1480"/>
      <c r="C115" s="1482">
        <f>SUM(G115:G120)</f>
        <v>1636200</v>
      </c>
      <c r="D115" s="818" t="s">
        <v>866</v>
      </c>
      <c r="E115" s="817">
        <v>4</v>
      </c>
      <c r="F115" s="816">
        <v>67500</v>
      </c>
      <c r="G115" s="790">
        <f>F115*E115</f>
        <v>270000</v>
      </c>
      <c r="H115" s="774">
        <v>1</v>
      </c>
      <c r="I115" s="773">
        <v>1</v>
      </c>
      <c r="J115" s="773">
        <v>1</v>
      </c>
      <c r="K115" s="773">
        <v>1</v>
      </c>
      <c r="L115" s="774"/>
      <c r="M115" s="774"/>
      <c r="N115" s="774"/>
      <c r="O115" s="774"/>
      <c r="P115" s="774"/>
      <c r="Q115" s="774"/>
      <c r="R115" s="815"/>
    </row>
    <row r="116" spans="1:18" ht="15.75" x14ac:dyDescent="0.25">
      <c r="A116" s="1481"/>
      <c r="B116" s="1481"/>
      <c r="C116" s="1483"/>
      <c r="D116" s="814" t="s">
        <v>865</v>
      </c>
      <c r="E116" s="813">
        <v>8</v>
      </c>
      <c r="F116" s="810">
        <v>49500</v>
      </c>
      <c r="G116" s="785">
        <f>F116*E116</f>
        <v>396000</v>
      </c>
      <c r="H116" s="761">
        <v>1</v>
      </c>
      <c r="I116" s="502">
        <v>1</v>
      </c>
      <c r="J116" s="502">
        <v>1</v>
      </c>
      <c r="K116" s="759">
        <v>1</v>
      </c>
      <c r="L116" s="761"/>
      <c r="M116" s="761"/>
      <c r="N116" s="761"/>
      <c r="O116" s="761"/>
      <c r="P116" s="761"/>
      <c r="Q116" s="761"/>
      <c r="R116" s="761"/>
    </row>
    <row r="117" spans="1:18" ht="15.75" x14ac:dyDescent="0.25">
      <c r="A117" s="1481"/>
      <c r="B117" s="1481"/>
      <c r="C117" s="1483"/>
      <c r="D117" s="814" t="s">
        <v>864</v>
      </c>
      <c r="E117" s="813">
        <v>8</v>
      </c>
      <c r="F117" s="810">
        <v>121275</v>
      </c>
      <c r="G117" s="785">
        <f>F117*E117</f>
        <v>970200</v>
      </c>
      <c r="H117" s="761">
        <v>1</v>
      </c>
      <c r="I117" s="502">
        <v>1</v>
      </c>
      <c r="J117" s="502">
        <v>1</v>
      </c>
      <c r="K117" s="759">
        <v>1</v>
      </c>
      <c r="L117" s="761"/>
      <c r="M117" s="761"/>
      <c r="N117" s="761"/>
      <c r="O117" s="761"/>
      <c r="P117" s="761"/>
      <c r="Q117" s="761"/>
      <c r="R117" s="761"/>
    </row>
    <row r="118" spans="1:18" ht="15.75" x14ac:dyDescent="0.25">
      <c r="A118" s="1481"/>
      <c r="B118" s="1481"/>
      <c r="C118" s="1483"/>
      <c r="D118" s="812"/>
      <c r="E118" s="811"/>
      <c r="F118" s="810"/>
      <c r="G118" s="785"/>
      <c r="H118" s="761"/>
      <c r="I118" s="759"/>
      <c r="J118" s="759"/>
      <c r="K118" s="759"/>
      <c r="L118" s="761"/>
      <c r="M118" s="761"/>
      <c r="N118" s="761"/>
      <c r="O118" s="761"/>
      <c r="P118" s="761"/>
      <c r="Q118" s="761"/>
      <c r="R118" s="761"/>
    </row>
    <row r="119" spans="1:18" ht="15.75" x14ac:dyDescent="0.25">
      <c r="A119" s="1481"/>
      <c r="B119" s="1481"/>
      <c r="C119" s="1483"/>
      <c r="D119" s="809"/>
      <c r="E119" s="751"/>
      <c r="F119" s="808"/>
      <c r="G119" s="165"/>
      <c r="H119" s="751"/>
      <c r="I119" s="751"/>
      <c r="J119" s="751"/>
      <c r="K119" s="751"/>
      <c r="L119" s="751"/>
      <c r="M119" s="751"/>
      <c r="N119" s="751"/>
      <c r="O119" s="751"/>
      <c r="P119" s="751"/>
      <c r="Q119" s="751"/>
      <c r="R119" s="751"/>
    </row>
    <row r="120" spans="1:18" ht="15.75" x14ac:dyDescent="0.25">
      <c r="A120" s="1481"/>
      <c r="B120" s="1481"/>
      <c r="C120" s="1483"/>
      <c r="D120" s="809"/>
      <c r="E120" s="751"/>
      <c r="F120" s="808"/>
      <c r="G120" s="165"/>
      <c r="H120" s="751"/>
      <c r="I120" s="751"/>
      <c r="J120" s="751"/>
      <c r="K120" s="751"/>
      <c r="L120" s="751"/>
      <c r="M120" s="751"/>
      <c r="N120" s="751"/>
      <c r="O120" s="751"/>
      <c r="P120" s="751"/>
      <c r="Q120" s="751"/>
      <c r="R120" s="751"/>
    </row>
    <row r="121" spans="1:18" ht="16.5" thickBot="1" x14ac:dyDescent="0.3">
      <c r="A121" s="807" t="s">
        <v>491</v>
      </c>
      <c r="B121" s="806"/>
      <c r="C121" s="805">
        <f>SUM(C97:C120)</f>
        <v>4408216</v>
      </c>
      <c r="D121" s="509"/>
      <c r="E121" s="509"/>
      <c r="F121" s="509"/>
      <c r="G121" s="509"/>
      <c r="H121" s="509"/>
      <c r="I121" s="509"/>
      <c r="J121" s="509"/>
      <c r="K121" s="509"/>
      <c r="L121" s="509"/>
      <c r="M121" s="509"/>
      <c r="N121" s="509"/>
      <c r="O121" s="509"/>
      <c r="P121" s="509"/>
      <c r="Q121" s="509"/>
      <c r="R121" s="509"/>
    </row>
    <row r="122" spans="1:18" ht="16.5" thickTop="1" x14ac:dyDescent="0.25">
      <c r="A122" s="1365" t="s">
        <v>243</v>
      </c>
      <c r="B122" s="1345" t="s">
        <v>244</v>
      </c>
      <c r="C122" s="1345"/>
      <c r="D122" s="1376" t="s">
        <v>245</v>
      </c>
      <c r="E122" s="1376" t="s">
        <v>246</v>
      </c>
      <c r="F122" s="1376" t="s">
        <v>247</v>
      </c>
      <c r="G122" s="1376" t="s">
        <v>248</v>
      </c>
      <c r="H122" s="1376" t="s">
        <v>249</v>
      </c>
      <c r="I122" s="1376"/>
      <c r="J122" s="1376"/>
      <c r="K122" s="1376"/>
      <c r="L122" s="1345" t="s">
        <v>3</v>
      </c>
      <c r="M122" s="1345" t="s">
        <v>4</v>
      </c>
      <c r="N122" s="1345"/>
      <c r="O122" s="1345"/>
      <c r="P122" s="1345"/>
      <c r="Q122" s="1345"/>
      <c r="R122" s="1346"/>
    </row>
    <row r="123" spans="1:18" ht="15.75" x14ac:dyDescent="0.25">
      <c r="A123" s="1366"/>
      <c r="B123" s="1339"/>
      <c r="C123" s="1339"/>
      <c r="D123" s="1340"/>
      <c r="E123" s="1340"/>
      <c r="F123" s="1340"/>
      <c r="G123" s="1340"/>
      <c r="H123" s="150" t="s">
        <v>0</v>
      </c>
      <c r="I123" s="150" t="s">
        <v>1</v>
      </c>
      <c r="J123" s="150" t="s">
        <v>250</v>
      </c>
      <c r="K123" s="150" t="s">
        <v>2</v>
      </c>
      <c r="L123" s="1339"/>
      <c r="M123" s="1339"/>
      <c r="N123" s="1339"/>
      <c r="O123" s="1339"/>
      <c r="P123" s="1339"/>
      <c r="Q123" s="1339"/>
      <c r="R123" s="1347"/>
    </row>
    <row r="124" spans="1:18" ht="106.5" customHeight="1" thickBot="1" x14ac:dyDescent="0.3">
      <c r="A124" s="804" t="s">
        <v>863</v>
      </c>
      <c r="B124" s="1459" t="s">
        <v>862</v>
      </c>
      <c r="C124" s="1459"/>
      <c r="D124" s="151" t="s">
        <v>861</v>
      </c>
      <c r="E124" s="151" t="s">
        <v>860</v>
      </c>
      <c r="F124" s="151">
        <v>1</v>
      </c>
      <c r="G124" s="151">
        <v>300</v>
      </c>
      <c r="H124" s="152">
        <v>1</v>
      </c>
      <c r="I124" s="152">
        <v>1</v>
      </c>
      <c r="J124" s="152">
        <v>1</v>
      </c>
      <c r="K124" s="152"/>
      <c r="L124" s="154"/>
      <c r="M124" s="1397"/>
      <c r="N124" s="1397"/>
      <c r="O124" s="1397"/>
      <c r="P124" s="1397"/>
      <c r="Q124" s="1397"/>
      <c r="R124" s="1398"/>
    </row>
    <row r="125" spans="1:18" ht="16.5" thickTop="1" x14ac:dyDescent="0.25">
      <c r="A125" s="155"/>
      <c r="B125" s="156"/>
      <c r="C125" s="156"/>
      <c r="D125" s="156"/>
      <c r="E125" s="156"/>
      <c r="F125" s="156"/>
      <c r="G125" s="156"/>
      <c r="H125" s="156"/>
      <c r="I125" s="156"/>
      <c r="J125" s="156"/>
      <c r="K125" s="156"/>
      <c r="L125" s="156"/>
      <c r="M125" s="156"/>
      <c r="N125" s="156"/>
      <c r="O125" s="156"/>
      <c r="P125" s="156"/>
      <c r="Q125" s="156"/>
      <c r="R125" s="157"/>
    </row>
    <row r="126" spans="1:18" ht="15.75" x14ac:dyDescent="0.25">
      <c r="A126" s="158" t="s">
        <v>251</v>
      </c>
      <c r="B126" s="159"/>
      <c r="C126" s="159"/>
      <c r="D126" s="159"/>
      <c r="E126" s="159"/>
      <c r="F126" s="159"/>
      <c r="G126" s="159"/>
      <c r="H126" s="159"/>
      <c r="I126" s="159"/>
      <c r="J126" s="159"/>
      <c r="K126" s="159"/>
      <c r="L126" s="159"/>
      <c r="M126" s="159"/>
      <c r="N126" s="159"/>
      <c r="O126" s="159"/>
      <c r="P126" s="159"/>
      <c r="Q126" s="159"/>
      <c r="R126" s="160"/>
    </row>
    <row r="127" spans="1:18" ht="15.75" x14ac:dyDescent="0.25">
      <c r="A127" s="1366" t="s">
        <v>252</v>
      </c>
      <c r="B127" s="1339"/>
      <c r="C127" s="1340" t="s">
        <v>253</v>
      </c>
      <c r="D127" s="1340" t="s">
        <v>6</v>
      </c>
      <c r="E127" s="1340"/>
      <c r="F127" s="1340"/>
      <c r="G127" s="1340"/>
      <c r="H127" s="1340" t="s">
        <v>254</v>
      </c>
      <c r="I127" s="1340"/>
      <c r="J127" s="1340"/>
      <c r="K127" s="1340"/>
      <c r="L127" s="1451" t="s">
        <v>255</v>
      </c>
      <c r="M127" s="1340" t="s">
        <v>256</v>
      </c>
      <c r="N127" s="1340"/>
      <c r="O127" s="1340"/>
      <c r="P127" s="1340"/>
      <c r="Q127" s="1340"/>
      <c r="R127" s="1341"/>
    </row>
    <row r="128" spans="1:18" ht="47.25" x14ac:dyDescent="0.25">
      <c r="A128" s="1366"/>
      <c r="B128" s="1339"/>
      <c r="C128" s="1340"/>
      <c r="D128" s="150" t="s">
        <v>257</v>
      </c>
      <c r="E128" s="150" t="s">
        <v>7</v>
      </c>
      <c r="F128" s="150" t="s">
        <v>258</v>
      </c>
      <c r="G128" s="150" t="s">
        <v>8</v>
      </c>
      <c r="H128" s="150" t="s">
        <v>0</v>
      </c>
      <c r="I128" s="150" t="s">
        <v>1</v>
      </c>
      <c r="J128" s="150" t="s">
        <v>250</v>
      </c>
      <c r="K128" s="150" t="s">
        <v>2</v>
      </c>
      <c r="L128" s="1451"/>
      <c r="M128" s="161" t="s">
        <v>9</v>
      </c>
      <c r="N128" s="161" t="s">
        <v>10</v>
      </c>
      <c r="O128" s="161" t="s">
        <v>11</v>
      </c>
      <c r="P128" s="161" t="s">
        <v>12</v>
      </c>
      <c r="Q128" s="161" t="s">
        <v>13</v>
      </c>
      <c r="R128" s="162" t="s">
        <v>14</v>
      </c>
    </row>
    <row r="129" spans="1:18" ht="31.5" x14ac:dyDescent="0.25">
      <c r="A129" s="1454" t="s">
        <v>859</v>
      </c>
      <c r="B129" s="1464"/>
      <c r="C129" s="1439">
        <f>SUM(G129:G134)</f>
        <v>630000</v>
      </c>
      <c r="D129" s="163" t="s">
        <v>858</v>
      </c>
      <c r="E129" s="786">
        <v>10</v>
      </c>
      <c r="F129" s="785">
        <v>13500</v>
      </c>
      <c r="G129" s="785">
        <f>F129*E129</f>
        <v>135000</v>
      </c>
      <c r="H129" s="786">
        <v>2</v>
      </c>
      <c r="I129" s="803">
        <v>2</v>
      </c>
      <c r="J129" s="803">
        <v>2</v>
      </c>
      <c r="K129" s="803">
        <v>2</v>
      </c>
      <c r="L129" s="786" t="s">
        <v>836</v>
      </c>
      <c r="M129" s="164"/>
      <c r="N129" s="164"/>
      <c r="O129" s="164"/>
      <c r="P129" s="164"/>
      <c r="Q129" s="164"/>
      <c r="R129" s="168"/>
    </row>
    <row r="130" spans="1:18" ht="15.75" x14ac:dyDescent="0.25">
      <c r="A130" s="1454"/>
      <c r="B130" s="1464"/>
      <c r="C130" s="1439"/>
      <c r="D130" s="163" t="s">
        <v>857</v>
      </c>
      <c r="E130" s="786">
        <v>10</v>
      </c>
      <c r="F130" s="785">
        <v>49500</v>
      </c>
      <c r="G130" s="785">
        <f>F130*E130</f>
        <v>495000</v>
      </c>
      <c r="H130" s="786">
        <v>2</v>
      </c>
      <c r="I130" s="803">
        <v>2</v>
      </c>
      <c r="J130" s="803">
        <v>2</v>
      </c>
      <c r="K130" s="803">
        <v>2</v>
      </c>
      <c r="L130" s="786"/>
      <c r="M130" s="164"/>
      <c r="N130" s="164"/>
      <c r="O130" s="164"/>
      <c r="P130" s="164"/>
      <c r="Q130" s="164"/>
      <c r="R130" s="168"/>
    </row>
    <row r="131" spans="1:18" ht="15.75" x14ac:dyDescent="0.25">
      <c r="A131" s="1454"/>
      <c r="B131" s="1464"/>
      <c r="C131" s="1439"/>
      <c r="D131" s="163"/>
      <c r="E131" s="786"/>
      <c r="F131" s="785"/>
      <c r="G131" s="785"/>
      <c r="H131" s="786"/>
      <c r="I131" s="803"/>
      <c r="J131" s="803"/>
      <c r="K131" s="803"/>
      <c r="L131" s="786"/>
      <c r="M131" s="164"/>
      <c r="N131" s="164"/>
      <c r="O131" s="164"/>
      <c r="P131" s="164"/>
      <c r="Q131" s="164"/>
      <c r="R131" s="168"/>
    </row>
    <row r="132" spans="1:18" ht="15.75" x14ac:dyDescent="0.25">
      <c r="A132" s="1454"/>
      <c r="B132" s="1464"/>
      <c r="C132" s="1439"/>
      <c r="D132" s="163"/>
      <c r="E132" s="164"/>
      <c r="F132" s="165"/>
      <c r="G132" s="165"/>
      <c r="H132" s="164"/>
      <c r="I132" s="166"/>
      <c r="J132" s="166"/>
      <c r="K132" s="166"/>
      <c r="L132" s="167"/>
      <c r="M132" s="164"/>
      <c r="N132" s="164"/>
      <c r="O132" s="164"/>
      <c r="P132" s="164"/>
      <c r="Q132" s="164"/>
      <c r="R132" s="168"/>
    </row>
    <row r="133" spans="1:18" ht="15.75" x14ac:dyDescent="0.25">
      <c r="A133" s="1454"/>
      <c r="B133" s="1464"/>
      <c r="C133" s="1439"/>
      <c r="D133" s="23"/>
      <c r="E133" s="164"/>
      <c r="F133" s="165"/>
      <c r="G133" s="165"/>
      <c r="H133" s="164"/>
      <c r="I133" s="166"/>
      <c r="J133" s="166"/>
      <c r="K133" s="166"/>
      <c r="L133" s="167"/>
      <c r="M133" s="164"/>
      <c r="N133" s="164"/>
      <c r="O133" s="164"/>
      <c r="P133" s="164"/>
      <c r="Q133" s="164"/>
      <c r="R133" s="168"/>
    </row>
    <row r="134" spans="1:18" ht="16.5" thickBot="1" x14ac:dyDescent="0.3">
      <c r="A134" s="1455"/>
      <c r="B134" s="1479"/>
      <c r="C134" s="1440"/>
      <c r="D134" s="802"/>
      <c r="E134" s="794"/>
      <c r="F134" s="801"/>
      <c r="G134" s="801"/>
      <c r="H134" s="796"/>
      <c r="I134" s="796"/>
      <c r="J134" s="796"/>
      <c r="K134" s="796"/>
      <c r="L134" s="795"/>
      <c r="M134" s="794"/>
      <c r="N134" s="794"/>
      <c r="O134" s="794"/>
      <c r="P134" s="794"/>
      <c r="Q134" s="794"/>
      <c r="R134" s="793"/>
    </row>
    <row r="135" spans="1:18" ht="31.5" x14ac:dyDescent="0.25">
      <c r="A135" s="1452" t="s">
        <v>856</v>
      </c>
      <c r="B135" s="1485"/>
      <c r="C135" s="1417">
        <f>SUM(G135:G140)</f>
        <v>2781910</v>
      </c>
      <c r="D135" s="792" t="s">
        <v>855</v>
      </c>
      <c r="E135" s="791">
        <v>1</v>
      </c>
      <c r="F135" s="790">
        <v>1000000</v>
      </c>
      <c r="G135" s="790">
        <f t="shared" ref="G135:G148" si="1">F135*E135</f>
        <v>1000000</v>
      </c>
      <c r="H135" s="789"/>
      <c r="I135" s="755">
        <v>1</v>
      </c>
      <c r="J135" s="755"/>
      <c r="K135" s="755"/>
      <c r="L135" s="506" t="s">
        <v>836</v>
      </c>
      <c r="M135" s="789"/>
      <c r="N135" s="789"/>
      <c r="O135" s="789"/>
      <c r="P135" s="789"/>
      <c r="Q135" s="789"/>
      <c r="R135" s="800"/>
    </row>
    <row r="136" spans="1:18" ht="15.75" x14ac:dyDescent="0.25">
      <c r="A136" s="1454"/>
      <c r="B136" s="1464"/>
      <c r="C136" s="1439"/>
      <c r="D136" s="787" t="s">
        <v>854</v>
      </c>
      <c r="E136" s="786">
        <v>3</v>
      </c>
      <c r="F136" s="785">
        <v>13500</v>
      </c>
      <c r="G136" s="785">
        <f t="shared" si="1"/>
        <v>40500</v>
      </c>
      <c r="H136" s="164"/>
      <c r="I136" s="166">
        <v>1</v>
      </c>
      <c r="J136" s="166"/>
      <c r="K136" s="166"/>
      <c r="L136" s="167"/>
      <c r="M136" s="164"/>
      <c r="N136" s="164"/>
      <c r="O136" s="164"/>
      <c r="P136" s="164"/>
      <c r="Q136" s="164"/>
      <c r="R136" s="168"/>
    </row>
    <row r="137" spans="1:18" ht="31.5" x14ac:dyDescent="0.25">
      <c r="A137" s="1454"/>
      <c r="B137" s="1464"/>
      <c r="C137" s="1439"/>
      <c r="D137" s="787" t="s">
        <v>845</v>
      </c>
      <c r="E137" s="786">
        <v>3</v>
      </c>
      <c r="F137" s="785">
        <v>30470</v>
      </c>
      <c r="G137" s="785">
        <f t="shared" si="1"/>
        <v>91410</v>
      </c>
      <c r="H137" s="164"/>
      <c r="I137" s="166">
        <v>1</v>
      </c>
      <c r="J137" s="166"/>
      <c r="K137" s="166"/>
      <c r="L137" s="167"/>
      <c r="M137" s="164"/>
      <c r="N137" s="164"/>
      <c r="O137" s="164"/>
      <c r="P137" s="164"/>
      <c r="Q137" s="164"/>
      <c r="R137" s="168"/>
    </row>
    <row r="138" spans="1:18" ht="31.5" x14ac:dyDescent="0.25">
      <c r="A138" s="1454"/>
      <c r="B138" s="1464"/>
      <c r="C138" s="1439"/>
      <c r="D138" s="787" t="s">
        <v>850</v>
      </c>
      <c r="E138" s="786">
        <v>1</v>
      </c>
      <c r="F138" s="785">
        <v>650000</v>
      </c>
      <c r="G138" s="785">
        <f t="shared" si="1"/>
        <v>650000</v>
      </c>
      <c r="H138" s="164"/>
      <c r="I138" s="166">
        <v>1</v>
      </c>
      <c r="J138" s="166"/>
      <c r="K138" s="166"/>
      <c r="L138" s="167"/>
      <c r="M138" s="164"/>
      <c r="N138" s="164"/>
      <c r="O138" s="164"/>
      <c r="P138" s="164"/>
      <c r="Q138" s="164"/>
      <c r="R138" s="168"/>
    </row>
    <row r="139" spans="1:18" ht="15.75" x14ac:dyDescent="0.25">
      <c r="A139" s="1454"/>
      <c r="B139" s="1464"/>
      <c r="C139" s="1439"/>
      <c r="D139" s="787" t="s">
        <v>849</v>
      </c>
      <c r="E139" s="786">
        <v>1</v>
      </c>
      <c r="F139" s="785">
        <v>500000</v>
      </c>
      <c r="G139" s="785">
        <f t="shared" si="1"/>
        <v>500000</v>
      </c>
      <c r="H139" s="164"/>
      <c r="I139" s="166">
        <v>1</v>
      </c>
      <c r="J139" s="166"/>
      <c r="K139" s="166"/>
      <c r="L139" s="167"/>
      <c r="M139" s="164"/>
      <c r="N139" s="164"/>
      <c r="O139" s="164"/>
      <c r="P139" s="164"/>
      <c r="Q139" s="164"/>
      <c r="R139" s="168"/>
    </row>
    <row r="140" spans="1:18" ht="16.5" thickBot="1" x14ac:dyDescent="0.3">
      <c r="A140" s="1455"/>
      <c r="B140" s="1479"/>
      <c r="C140" s="1440"/>
      <c r="D140" s="799" t="s">
        <v>848</v>
      </c>
      <c r="E140" s="798">
        <v>1</v>
      </c>
      <c r="F140" s="797">
        <v>500000</v>
      </c>
      <c r="G140" s="797">
        <f t="shared" si="1"/>
        <v>500000</v>
      </c>
      <c r="H140" s="796"/>
      <c r="I140" s="796">
        <v>1</v>
      </c>
      <c r="J140" s="796"/>
      <c r="K140" s="796"/>
      <c r="L140" s="795"/>
      <c r="M140" s="794"/>
      <c r="N140" s="794"/>
      <c r="O140" s="794"/>
      <c r="P140" s="794"/>
      <c r="Q140" s="794"/>
      <c r="R140" s="793"/>
    </row>
    <row r="141" spans="1:18" ht="31.5" x14ac:dyDescent="0.25">
      <c r="A141" s="1452" t="s">
        <v>853</v>
      </c>
      <c r="B141" s="1485"/>
      <c r="C141" s="1497">
        <f>SUM(G141:G146)</f>
        <v>2781910</v>
      </c>
      <c r="D141" s="792" t="s">
        <v>852</v>
      </c>
      <c r="E141" s="791">
        <v>1</v>
      </c>
      <c r="F141" s="790">
        <v>1000000</v>
      </c>
      <c r="G141" s="790">
        <f t="shared" si="1"/>
        <v>1000000</v>
      </c>
      <c r="H141" s="789"/>
      <c r="I141" s="755"/>
      <c r="J141" s="755">
        <v>1</v>
      </c>
      <c r="K141" s="755"/>
      <c r="L141" s="506" t="s">
        <v>836</v>
      </c>
      <c r="M141" s="789"/>
      <c r="N141" s="789"/>
      <c r="O141" s="789"/>
      <c r="P141" s="789"/>
      <c r="Q141" s="789"/>
      <c r="R141" s="800"/>
    </row>
    <row r="142" spans="1:18" ht="15.75" x14ac:dyDescent="0.25">
      <c r="A142" s="1454"/>
      <c r="B142" s="1464"/>
      <c r="C142" s="1498"/>
      <c r="D142" s="787" t="s">
        <v>851</v>
      </c>
      <c r="E142" s="786">
        <v>3</v>
      </c>
      <c r="F142" s="785">
        <v>13500</v>
      </c>
      <c r="G142" s="785">
        <f t="shared" si="1"/>
        <v>40500</v>
      </c>
      <c r="H142" s="164"/>
      <c r="I142" s="166"/>
      <c r="J142" s="166">
        <v>1</v>
      </c>
      <c r="K142" s="166"/>
      <c r="L142" s="167"/>
      <c r="M142" s="164"/>
      <c r="N142" s="164"/>
      <c r="O142" s="164"/>
      <c r="P142" s="164"/>
      <c r="Q142" s="164"/>
      <c r="R142" s="168"/>
    </row>
    <row r="143" spans="1:18" ht="31.5" x14ac:dyDescent="0.25">
      <c r="A143" s="1454"/>
      <c r="B143" s="1464"/>
      <c r="C143" s="1498"/>
      <c r="D143" s="787" t="s">
        <v>845</v>
      </c>
      <c r="E143" s="786">
        <v>3</v>
      </c>
      <c r="F143" s="785">
        <v>30470</v>
      </c>
      <c r="G143" s="785">
        <f t="shared" si="1"/>
        <v>91410</v>
      </c>
      <c r="H143" s="164"/>
      <c r="I143" s="166"/>
      <c r="J143" s="166">
        <v>1</v>
      </c>
      <c r="K143" s="166"/>
      <c r="L143" s="167"/>
      <c r="M143" s="164"/>
      <c r="N143" s="164"/>
      <c r="O143" s="164"/>
      <c r="P143" s="164"/>
      <c r="Q143" s="164"/>
      <c r="R143" s="168"/>
    </row>
    <row r="144" spans="1:18" ht="31.5" x14ac:dyDescent="0.25">
      <c r="A144" s="1454"/>
      <c r="B144" s="1464"/>
      <c r="C144" s="1498"/>
      <c r="D144" s="787" t="s">
        <v>850</v>
      </c>
      <c r="E144" s="786">
        <v>1</v>
      </c>
      <c r="F144" s="785">
        <v>650000</v>
      </c>
      <c r="G144" s="785">
        <f t="shared" si="1"/>
        <v>650000</v>
      </c>
      <c r="H144" s="164"/>
      <c r="I144" s="166"/>
      <c r="J144" s="166">
        <v>1</v>
      </c>
      <c r="K144" s="166"/>
      <c r="L144" s="167"/>
      <c r="M144" s="164"/>
      <c r="N144" s="164"/>
      <c r="O144" s="164"/>
      <c r="P144" s="164"/>
      <c r="Q144" s="164"/>
      <c r="R144" s="168"/>
    </row>
    <row r="145" spans="1:18" ht="15.75" x14ac:dyDescent="0.25">
      <c r="A145" s="1454"/>
      <c r="B145" s="1464"/>
      <c r="C145" s="1498"/>
      <c r="D145" s="787" t="s">
        <v>849</v>
      </c>
      <c r="E145" s="786">
        <v>1</v>
      </c>
      <c r="F145" s="785">
        <v>500000</v>
      </c>
      <c r="G145" s="785">
        <f t="shared" si="1"/>
        <v>500000</v>
      </c>
      <c r="H145" s="164"/>
      <c r="I145" s="166"/>
      <c r="J145" s="166">
        <v>1</v>
      </c>
      <c r="K145" s="166"/>
      <c r="L145" s="167"/>
      <c r="M145" s="164"/>
      <c r="N145" s="164"/>
      <c r="O145" s="164"/>
      <c r="P145" s="164"/>
      <c r="Q145" s="164"/>
      <c r="R145" s="168"/>
    </row>
    <row r="146" spans="1:18" ht="16.5" thickBot="1" x14ac:dyDescent="0.3">
      <c r="A146" s="1455"/>
      <c r="B146" s="1479"/>
      <c r="C146" s="1499"/>
      <c r="D146" s="799" t="s">
        <v>848</v>
      </c>
      <c r="E146" s="798">
        <v>1</v>
      </c>
      <c r="F146" s="797">
        <v>500000</v>
      </c>
      <c r="G146" s="797">
        <f t="shared" si="1"/>
        <v>500000</v>
      </c>
      <c r="H146" s="794"/>
      <c r="I146" s="796"/>
      <c r="J146" s="796">
        <v>1</v>
      </c>
      <c r="K146" s="796"/>
      <c r="L146" s="795"/>
      <c r="M146" s="794"/>
      <c r="N146" s="794"/>
      <c r="O146" s="794"/>
      <c r="P146" s="794"/>
      <c r="Q146" s="794"/>
      <c r="R146" s="793"/>
    </row>
    <row r="147" spans="1:18" ht="15.75" x14ac:dyDescent="0.25">
      <c r="A147" s="1500" t="s">
        <v>847</v>
      </c>
      <c r="B147" s="1501"/>
      <c r="C147" s="1497">
        <f>SUM(G147:G152)</f>
        <v>131910</v>
      </c>
      <c r="D147" s="792" t="s">
        <v>846</v>
      </c>
      <c r="E147" s="791">
        <v>3</v>
      </c>
      <c r="F147" s="790">
        <v>13500</v>
      </c>
      <c r="G147" s="790">
        <f t="shared" si="1"/>
        <v>40500</v>
      </c>
      <c r="H147" s="789">
        <v>1</v>
      </c>
      <c r="I147" s="755"/>
      <c r="J147" s="755"/>
      <c r="K147" s="755"/>
      <c r="L147" s="506"/>
      <c r="M147" s="789"/>
      <c r="N147" s="789"/>
      <c r="O147" s="789"/>
      <c r="P147" s="789"/>
      <c r="Q147" s="789"/>
      <c r="R147" s="788"/>
    </row>
    <row r="148" spans="1:18" ht="31.5" x14ac:dyDescent="0.25">
      <c r="A148" s="1502"/>
      <c r="B148" s="1503"/>
      <c r="C148" s="1498"/>
      <c r="D148" s="787" t="s">
        <v>845</v>
      </c>
      <c r="E148" s="786">
        <v>3</v>
      </c>
      <c r="F148" s="785">
        <v>30470</v>
      </c>
      <c r="G148" s="785">
        <f t="shared" si="1"/>
        <v>91410</v>
      </c>
      <c r="H148" s="164">
        <v>1</v>
      </c>
      <c r="I148" s="166"/>
      <c r="J148" s="166"/>
      <c r="K148" s="166"/>
      <c r="L148" s="167"/>
      <c r="M148" s="164"/>
      <c r="N148" s="164"/>
      <c r="O148" s="164"/>
      <c r="P148" s="164"/>
      <c r="Q148" s="164"/>
      <c r="R148" s="784"/>
    </row>
    <row r="149" spans="1:18" ht="15.75" x14ac:dyDescent="0.25">
      <c r="A149" s="1502"/>
      <c r="B149" s="1503"/>
      <c r="C149" s="1498"/>
      <c r="D149" s="163"/>
      <c r="E149" s="164"/>
      <c r="F149" s="165"/>
      <c r="G149" s="165"/>
      <c r="H149" s="164"/>
      <c r="I149" s="166"/>
      <c r="J149" s="166"/>
      <c r="K149" s="166"/>
      <c r="L149" s="167"/>
      <c r="M149" s="164"/>
      <c r="N149" s="164"/>
      <c r="O149" s="164"/>
      <c r="P149" s="164"/>
      <c r="Q149" s="164"/>
      <c r="R149" s="784"/>
    </row>
    <row r="150" spans="1:18" ht="15.75" x14ac:dyDescent="0.25">
      <c r="A150" s="1502"/>
      <c r="B150" s="1503"/>
      <c r="C150" s="1498"/>
      <c r="D150" s="163"/>
      <c r="E150" s="164"/>
      <c r="F150" s="165"/>
      <c r="G150" s="165"/>
      <c r="H150" s="164"/>
      <c r="I150" s="166"/>
      <c r="J150" s="166"/>
      <c r="K150" s="166"/>
      <c r="L150" s="167"/>
      <c r="M150" s="164"/>
      <c r="N150" s="164"/>
      <c r="O150" s="164"/>
      <c r="P150" s="164"/>
      <c r="Q150" s="164"/>
      <c r="R150" s="784"/>
    </row>
    <row r="151" spans="1:18" ht="15.75" x14ac:dyDescent="0.25">
      <c r="A151" s="1502"/>
      <c r="B151" s="1503"/>
      <c r="C151" s="1498"/>
      <c r="D151" s="163"/>
      <c r="E151" s="164"/>
      <c r="F151" s="165"/>
      <c r="G151" s="165"/>
      <c r="H151" s="164"/>
      <c r="I151" s="166"/>
      <c r="J151" s="166"/>
      <c r="K151" s="166"/>
      <c r="L151" s="167"/>
      <c r="M151" s="164"/>
      <c r="N151" s="164"/>
      <c r="O151" s="164"/>
      <c r="P151" s="164"/>
      <c r="Q151" s="164"/>
      <c r="R151" s="784"/>
    </row>
    <row r="152" spans="1:18" ht="15.75" x14ac:dyDescent="0.25">
      <c r="A152" s="1504"/>
      <c r="B152" s="1505"/>
      <c r="C152" s="1506"/>
      <c r="D152" s="783"/>
      <c r="E152" s="779"/>
      <c r="F152" s="782"/>
      <c r="G152" s="782"/>
      <c r="H152" s="779"/>
      <c r="I152" s="781"/>
      <c r="J152" s="781"/>
      <c r="K152" s="781"/>
      <c r="L152" s="780"/>
      <c r="M152" s="779"/>
      <c r="N152" s="779"/>
      <c r="O152" s="779"/>
      <c r="P152" s="779"/>
      <c r="Q152" s="779"/>
      <c r="R152" s="778"/>
    </row>
    <row r="153" spans="1:18" ht="16.5" thickBot="1" x14ac:dyDescent="0.3">
      <c r="A153" s="777" t="s">
        <v>491</v>
      </c>
      <c r="B153" s="776"/>
      <c r="C153" s="775">
        <f>SUM(C129:C152)</f>
        <v>6325730</v>
      </c>
      <c r="D153" s="495"/>
      <c r="E153" s="774"/>
      <c r="F153" s="494"/>
      <c r="G153" s="773"/>
      <c r="H153" s="770"/>
      <c r="I153" s="772"/>
      <c r="J153" s="772"/>
      <c r="K153" s="771"/>
      <c r="L153" s="505"/>
      <c r="M153" s="770"/>
      <c r="N153" s="769"/>
      <c r="O153" s="769"/>
      <c r="P153" s="769"/>
      <c r="Q153" s="769"/>
      <c r="R153" s="769"/>
    </row>
    <row r="154" spans="1:18" ht="16.5" customHeight="1" thickTop="1" x14ac:dyDescent="0.25">
      <c r="A154" s="1507" t="s">
        <v>243</v>
      </c>
      <c r="B154" s="1373" t="s">
        <v>244</v>
      </c>
      <c r="C154" s="1374"/>
      <c r="D154" s="1491" t="s">
        <v>245</v>
      </c>
      <c r="E154" s="1491" t="s">
        <v>246</v>
      </c>
      <c r="F154" s="1491" t="s">
        <v>247</v>
      </c>
      <c r="G154" s="1491" t="s">
        <v>248</v>
      </c>
      <c r="H154" s="1493" t="s">
        <v>249</v>
      </c>
      <c r="I154" s="1494"/>
      <c r="J154" s="1494"/>
      <c r="K154" s="1495"/>
      <c r="L154" s="1512" t="s">
        <v>3</v>
      </c>
      <c r="M154" s="1373" t="s">
        <v>4</v>
      </c>
      <c r="N154" s="1391"/>
      <c r="O154" s="1391"/>
      <c r="P154" s="1391"/>
      <c r="Q154" s="1391"/>
      <c r="R154" s="1392"/>
    </row>
    <row r="155" spans="1:18" ht="17.25" customHeight="1" x14ac:dyDescent="0.25">
      <c r="A155" s="1508"/>
      <c r="B155" s="1375"/>
      <c r="C155" s="1357"/>
      <c r="D155" s="1492"/>
      <c r="E155" s="1492"/>
      <c r="F155" s="1492"/>
      <c r="G155" s="1492"/>
      <c r="H155" s="150" t="s">
        <v>0</v>
      </c>
      <c r="I155" s="150" t="s">
        <v>1</v>
      </c>
      <c r="J155" s="150" t="s">
        <v>250</v>
      </c>
      <c r="K155" s="150" t="s">
        <v>2</v>
      </c>
      <c r="L155" s="1513"/>
      <c r="M155" s="1375"/>
      <c r="N155" s="1393"/>
      <c r="O155" s="1393"/>
      <c r="P155" s="1393"/>
      <c r="Q155" s="1393"/>
      <c r="R155" s="1394"/>
    </row>
    <row r="156" spans="1:18" ht="111" customHeight="1" thickBot="1" x14ac:dyDescent="0.3">
      <c r="A156" s="768" t="s">
        <v>844</v>
      </c>
      <c r="B156" s="1510" t="s">
        <v>843</v>
      </c>
      <c r="C156" s="1511"/>
      <c r="D156" s="151" t="s">
        <v>842</v>
      </c>
      <c r="E156" s="151" t="s">
        <v>841</v>
      </c>
      <c r="F156" s="151">
        <v>3</v>
      </c>
      <c r="G156" s="152">
        <v>6</v>
      </c>
      <c r="H156" s="152">
        <v>1</v>
      </c>
      <c r="I156" s="152">
        <v>1</v>
      </c>
      <c r="J156" s="152">
        <v>1</v>
      </c>
      <c r="K156" s="153">
        <v>1</v>
      </c>
      <c r="L156" s="154"/>
      <c r="M156" s="1514"/>
      <c r="N156" s="1515"/>
      <c r="O156" s="1515"/>
      <c r="P156" s="1515"/>
      <c r="Q156" s="1515"/>
      <c r="R156" s="1516"/>
    </row>
    <row r="157" spans="1:18" ht="16.5" customHeight="1" thickTop="1" x14ac:dyDescent="0.25">
      <c r="A157" s="1507"/>
      <c r="B157" s="1373"/>
      <c r="C157" s="1374"/>
      <c r="D157" s="1491"/>
      <c r="E157" s="1491"/>
      <c r="F157" s="1491"/>
      <c r="G157" s="1491"/>
      <c r="H157" s="1493"/>
      <c r="I157" s="1494"/>
      <c r="J157" s="1494"/>
      <c r="K157" s="1495"/>
      <c r="L157" s="1512"/>
      <c r="M157" s="1373"/>
      <c r="N157" s="1391"/>
      <c r="O157" s="1391"/>
      <c r="P157" s="1391"/>
      <c r="Q157" s="1391"/>
      <c r="R157" s="1392"/>
    </row>
    <row r="158" spans="1:18" ht="15.75" x14ac:dyDescent="0.25">
      <c r="A158" s="1508"/>
      <c r="B158" s="1375"/>
      <c r="C158" s="1357"/>
      <c r="D158" s="1492"/>
      <c r="E158" s="1492"/>
      <c r="F158" s="1492"/>
      <c r="G158" s="1492"/>
      <c r="H158" s="150"/>
      <c r="I158" s="150"/>
      <c r="J158" s="150"/>
      <c r="K158" s="150"/>
      <c r="L158" s="1513"/>
      <c r="M158" s="1375"/>
      <c r="N158" s="1393"/>
      <c r="O158" s="1393"/>
      <c r="P158" s="1393"/>
      <c r="Q158" s="1393"/>
      <c r="R158" s="1394"/>
    </row>
    <row r="159" spans="1:18" ht="48" customHeight="1" x14ac:dyDescent="0.25">
      <c r="A159" s="158" t="s">
        <v>251</v>
      </c>
      <c r="B159" s="159"/>
      <c r="C159" s="159"/>
      <c r="D159" s="159"/>
      <c r="E159" s="159"/>
      <c r="F159" s="159"/>
      <c r="G159" s="159"/>
      <c r="H159" s="159"/>
      <c r="I159" s="159"/>
      <c r="J159" s="159"/>
      <c r="K159" s="159"/>
      <c r="L159" s="159"/>
      <c r="M159" s="159"/>
      <c r="N159" s="159"/>
      <c r="O159" s="159"/>
      <c r="P159" s="159"/>
      <c r="Q159" s="159"/>
      <c r="R159" s="160"/>
    </row>
    <row r="160" spans="1:18" ht="16.5" customHeight="1" x14ac:dyDescent="0.25">
      <c r="A160" s="1366" t="s">
        <v>252</v>
      </c>
      <c r="B160" s="1339"/>
      <c r="C160" s="1340" t="s">
        <v>253</v>
      </c>
      <c r="D160" s="1340" t="s">
        <v>6</v>
      </c>
      <c r="E160" s="1340"/>
      <c r="F160" s="1340"/>
      <c r="G160" s="1340"/>
      <c r="H160" s="1340" t="s">
        <v>254</v>
      </c>
      <c r="I160" s="1340"/>
      <c r="J160" s="1340"/>
      <c r="K160" s="1340"/>
      <c r="L160" s="1451" t="s">
        <v>255</v>
      </c>
      <c r="M160" s="1340" t="s">
        <v>256</v>
      </c>
      <c r="N160" s="1340"/>
      <c r="O160" s="1340"/>
      <c r="P160" s="1340"/>
      <c r="Q160" s="1340"/>
      <c r="R160" s="1341"/>
    </row>
    <row r="161" spans="1:18" ht="58.5" customHeight="1" x14ac:dyDescent="0.25">
      <c r="A161" s="1366"/>
      <c r="B161" s="1339"/>
      <c r="C161" s="1340"/>
      <c r="D161" s="150" t="s">
        <v>257</v>
      </c>
      <c r="E161" s="150" t="s">
        <v>7</v>
      </c>
      <c r="F161" s="150" t="s">
        <v>258</v>
      </c>
      <c r="G161" s="150" t="s">
        <v>8</v>
      </c>
      <c r="H161" s="150" t="s">
        <v>0</v>
      </c>
      <c r="I161" s="150" t="s">
        <v>1</v>
      </c>
      <c r="J161" s="150" t="s">
        <v>250</v>
      </c>
      <c r="K161" s="150" t="s">
        <v>2</v>
      </c>
      <c r="L161" s="1451"/>
      <c r="M161" s="161" t="s">
        <v>9</v>
      </c>
      <c r="N161" s="161" t="s">
        <v>10</v>
      </c>
      <c r="O161" s="161" t="s">
        <v>11</v>
      </c>
      <c r="P161" s="161" t="s">
        <v>12</v>
      </c>
      <c r="Q161" s="161" t="s">
        <v>13</v>
      </c>
      <c r="R161" s="162" t="s">
        <v>14</v>
      </c>
    </row>
    <row r="162" spans="1:18" ht="78" customHeight="1" x14ac:dyDescent="0.25">
      <c r="A162" s="1454" t="s">
        <v>840</v>
      </c>
      <c r="B162" s="1464"/>
      <c r="C162" s="1439">
        <f>+G162</f>
        <v>2080000</v>
      </c>
      <c r="D162" s="163" t="s">
        <v>839</v>
      </c>
      <c r="E162" s="164">
        <v>2</v>
      </c>
      <c r="F162" s="764">
        <v>80000</v>
      </c>
      <c r="G162" s="165">
        <f>+E162*F162*13</f>
        <v>2080000</v>
      </c>
      <c r="H162" s="164"/>
      <c r="I162" s="166"/>
      <c r="J162" s="166"/>
      <c r="K162" s="166"/>
      <c r="L162" s="167" t="s">
        <v>836</v>
      </c>
      <c r="M162" s="164"/>
      <c r="N162" s="164"/>
      <c r="O162" s="164"/>
      <c r="P162" s="164"/>
      <c r="Q162" s="164"/>
      <c r="R162" s="168"/>
    </row>
    <row r="163" spans="1:18" ht="16.5" customHeight="1" x14ac:dyDescent="0.25">
      <c r="A163" s="1454"/>
      <c r="B163" s="1464"/>
      <c r="C163" s="1439"/>
      <c r="D163" s="163"/>
      <c r="E163" s="767"/>
      <c r="F163" s="751"/>
      <c r="G163" s="766"/>
      <c r="H163" s="164"/>
      <c r="I163" s="166"/>
      <c r="J163" s="166"/>
      <c r="K163" s="166"/>
      <c r="L163" s="167"/>
      <c r="M163" s="164"/>
      <c r="N163" s="164"/>
      <c r="O163" s="164"/>
      <c r="P163" s="164"/>
      <c r="Q163" s="164"/>
      <c r="R163" s="168"/>
    </row>
    <row r="164" spans="1:18" ht="16.5" customHeight="1" x14ac:dyDescent="0.25">
      <c r="A164" s="1454"/>
      <c r="B164" s="1464"/>
      <c r="C164" s="1439"/>
      <c r="D164" s="163"/>
      <c r="E164" s="767"/>
      <c r="F164" s="751"/>
      <c r="G164" s="766"/>
      <c r="H164" s="164"/>
      <c r="I164" s="166"/>
      <c r="J164" s="166"/>
      <c r="K164" s="166"/>
      <c r="L164" s="167"/>
      <c r="M164" s="164"/>
      <c r="N164" s="164"/>
      <c r="O164" s="164"/>
      <c r="P164" s="164"/>
      <c r="Q164" s="164"/>
      <c r="R164" s="168"/>
    </row>
    <row r="165" spans="1:18" ht="48" customHeight="1" x14ac:dyDescent="0.25">
      <c r="A165" s="1454"/>
      <c r="B165" s="1464"/>
      <c r="C165" s="1439"/>
      <c r="D165" s="163"/>
      <c r="E165" s="164"/>
      <c r="F165" s="756"/>
      <c r="G165" s="166"/>
      <c r="H165" s="164"/>
      <c r="I165" s="166"/>
      <c r="J165" s="166"/>
      <c r="K165" s="166"/>
      <c r="L165" s="167"/>
      <c r="M165" s="164"/>
      <c r="N165" s="164"/>
      <c r="O165" s="164"/>
      <c r="P165" s="164"/>
      <c r="Q165" s="164"/>
      <c r="R165" s="168"/>
    </row>
    <row r="166" spans="1:18" ht="48" customHeight="1" x14ac:dyDescent="0.25">
      <c r="A166" s="1454"/>
      <c r="B166" s="1464"/>
      <c r="C166" s="1439"/>
      <c r="E166" s="164"/>
      <c r="F166" s="165"/>
      <c r="G166" s="166"/>
      <c r="H166" s="164"/>
      <c r="I166" s="166"/>
      <c r="J166" s="166"/>
      <c r="K166" s="166"/>
      <c r="L166" s="167"/>
      <c r="M166" s="164"/>
      <c r="N166" s="164"/>
      <c r="O166" s="164"/>
      <c r="P166" s="164"/>
      <c r="Q166" s="164"/>
      <c r="R166" s="168"/>
    </row>
    <row r="167" spans="1:18" ht="15.75" x14ac:dyDescent="0.25">
      <c r="A167" s="1465"/>
      <c r="B167" s="1509"/>
      <c r="C167" s="1415"/>
      <c r="D167" s="163"/>
      <c r="E167" s="164"/>
      <c r="F167" s="165"/>
      <c r="G167" s="166"/>
      <c r="H167" s="166"/>
      <c r="I167" s="166"/>
      <c r="J167" s="166"/>
      <c r="K167" s="166"/>
      <c r="L167" s="167"/>
      <c r="M167" s="164"/>
      <c r="N167" s="164"/>
      <c r="O167" s="164"/>
      <c r="P167" s="164"/>
      <c r="Q167" s="164"/>
      <c r="R167" s="168"/>
    </row>
    <row r="168" spans="1:18" ht="91.5" customHeight="1" x14ac:dyDescent="0.25">
      <c r="A168" s="1436" t="s">
        <v>838</v>
      </c>
      <c r="B168" s="1436"/>
      <c r="C168" s="1380">
        <f>+G168</f>
        <v>585000</v>
      </c>
      <c r="D168" s="765" t="s">
        <v>837</v>
      </c>
      <c r="E168" s="500">
        <v>1</v>
      </c>
      <c r="F168" s="764">
        <v>45000</v>
      </c>
      <c r="G168" s="501">
        <f>+E168*F168*13</f>
        <v>585000</v>
      </c>
      <c r="H168" s="164"/>
      <c r="I168" s="166"/>
      <c r="J168" s="166"/>
      <c r="K168" s="166"/>
      <c r="L168" s="167" t="s">
        <v>836</v>
      </c>
      <c r="M168" s="164"/>
      <c r="N168" s="164"/>
      <c r="O168" s="164"/>
      <c r="P168" s="164"/>
      <c r="Q168" s="164"/>
      <c r="R168" s="168"/>
    </row>
    <row r="169" spans="1:18" ht="15" customHeight="1" x14ac:dyDescent="0.25">
      <c r="A169" s="1436"/>
      <c r="B169" s="1436"/>
      <c r="C169" s="1380"/>
      <c r="D169" s="763"/>
      <c r="E169" s="761"/>
      <c r="F169" s="751"/>
      <c r="G169" s="759"/>
      <c r="H169" s="758"/>
      <c r="I169" s="166"/>
      <c r="J169" s="166"/>
      <c r="K169" s="166"/>
      <c r="L169" s="167"/>
      <c r="M169" s="164"/>
      <c r="N169" s="164"/>
      <c r="O169" s="164"/>
      <c r="P169" s="164"/>
      <c r="Q169" s="164"/>
      <c r="R169" s="168"/>
    </row>
    <row r="170" spans="1:18" ht="42" customHeight="1" x14ac:dyDescent="0.25">
      <c r="A170" s="1436"/>
      <c r="B170" s="1436"/>
      <c r="C170" s="1380"/>
      <c r="D170" s="762"/>
      <c r="E170" s="761"/>
      <c r="F170" s="760"/>
      <c r="G170" s="759"/>
      <c r="H170" s="758"/>
      <c r="I170" s="166"/>
      <c r="J170" s="166"/>
      <c r="K170" s="166"/>
      <c r="L170" s="167"/>
      <c r="M170" s="164"/>
      <c r="N170" s="164"/>
      <c r="O170" s="164"/>
      <c r="P170" s="164"/>
      <c r="Q170" s="164"/>
      <c r="R170" s="168"/>
    </row>
    <row r="171" spans="1:18" ht="11.25" customHeight="1" x14ac:dyDescent="0.25">
      <c r="A171" s="1436"/>
      <c r="B171" s="1436"/>
      <c r="C171" s="1380"/>
      <c r="D171" s="751"/>
      <c r="E171" s="757"/>
      <c r="F171" s="756"/>
      <c r="G171" s="755"/>
      <c r="H171" s="164"/>
      <c r="I171" s="166"/>
      <c r="J171" s="166"/>
      <c r="K171" s="166"/>
      <c r="L171" s="167"/>
      <c r="M171" s="164"/>
      <c r="N171" s="164"/>
      <c r="O171" s="164"/>
      <c r="P171" s="164"/>
      <c r="Q171" s="164"/>
      <c r="R171" s="168"/>
    </row>
    <row r="172" spans="1:18" ht="15.75" hidden="1" x14ac:dyDescent="0.25">
      <c r="A172" s="1496"/>
      <c r="B172" s="1496"/>
      <c r="C172" s="1406"/>
      <c r="D172" s="754"/>
      <c r="E172" s="500"/>
      <c r="F172" s="501"/>
      <c r="G172" s="502"/>
      <c r="H172" s="502"/>
      <c r="I172" s="502"/>
      <c r="J172" s="502"/>
      <c r="K172" s="502"/>
      <c r="L172" s="504"/>
      <c r="M172" s="500"/>
      <c r="N172" s="500"/>
      <c r="O172" s="500"/>
      <c r="P172" s="500"/>
      <c r="Q172" s="500"/>
      <c r="R172" s="503"/>
    </row>
    <row r="173" spans="1:18" x14ac:dyDescent="0.25">
      <c r="A173" s="753" t="s">
        <v>491</v>
      </c>
      <c r="B173" s="753"/>
      <c r="C173" s="752">
        <f>SUM(C162:C172)</f>
        <v>2665000</v>
      </c>
      <c r="D173" s="751"/>
      <c r="E173" s="751"/>
      <c r="F173" s="751"/>
      <c r="G173" s="751"/>
      <c r="H173" s="751"/>
      <c r="I173" s="751"/>
      <c r="J173" s="751"/>
      <c r="K173" s="751"/>
      <c r="L173" s="751"/>
      <c r="M173" s="751"/>
      <c r="N173" s="751"/>
      <c r="O173" s="751"/>
      <c r="P173" s="751"/>
      <c r="Q173" s="751"/>
      <c r="R173" s="751"/>
    </row>
    <row r="174" spans="1:18" x14ac:dyDescent="0.25">
      <c r="A174" s="750" t="s">
        <v>475</v>
      </c>
      <c r="B174" s="750"/>
      <c r="C174" s="749">
        <f>+C77+C88+C121+C153+C173</f>
        <v>16889557</v>
      </c>
    </row>
    <row r="176" spans="1:18" x14ac:dyDescent="0.25">
      <c r="C176" s="748"/>
    </row>
    <row r="178" spans="3:3" x14ac:dyDescent="0.25">
      <c r="C178" s="94"/>
    </row>
  </sheetData>
  <mergeCells count="132">
    <mergeCell ref="B157:C158"/>
    <mergeCell ref="D157:D158"/>
    <mergeCell ref="L157:L158"/>
    <mergeCell ref="M157:R158"/>
    <mergeCell ref="E154:E155"/>
    <mergeCell ref="F154:F155"/>
    <mergeCell ref="G154:G155"/>
    <mergeCell ref="H154:K154"/>
    <mergeCell ref="L154:L155"/>
    <mergeCell ref="M156:R156"/>
    <mergeCell ref="E157:E158"/>
    <mergeCell ref="F157:F158"/>
    <mergeCell ref="G157:G158"/>
    <mergeCell ref="H157:K157"/>
    <mergeCell ref="A160:B161"/>
    <mergeCell ref="C160:C161"/>
    <mergeCell ref="A135:B140"/>
    <mergeCell ref="C135:C140"/>
    <mergeCell ref="A168:B172"/>
    <mergeCell ref="C168:C172"/>
    <mergeCell ref="M160:R160"/>
    <mergeCell ref="H160:K160"/>
    <mergeCell ref="L160:L161"/>
    <mergeCell ref="A141:B146"/>
    <mergeCell ref="C141:C146"/>
    <mergeCell ref="A147:B152"/>
    <mergeCell ref="C147:C152"/>
    <mergeCell ref="M154:R155"/>
    <mergeCell ref="A154:A155"/>
    <mergeCell ref="B154:C155"/>
    <mergeCell ref="D154:D155"/>
    <mergeCell ref="D160:G160"/>
    <mergeCell ref="A162:B167"/>
    <mergeCell ref="C162:C167"/>
    <mergeCell ref="B156:C156"/>
    <mergeCell ref="A157:A158"/>
    <mergeCell ref="A115:B120"/>
    <mergeCell ref="C115:C120"/>
    <mergeCell ref="A109:B114"/>
    <mergeCell ref="C109:C114"/>
    <mergeCell ref="A103:B108"/>
    <mergeCell ref="C103:C108"/>
    <mergeCell ref="G122:G123"/>
    <mergeCell ref="H122:K122"/>
    <mergeCell ref="A127:B128"/>
    <mergeCell ref="C127:C128"/>
    <mergeCell ref="D127:G127"/>
    <mergeCell ref="H127:K127"/>
    <mergeCell ref="B124:C124"/>
    <mergeCell ref="M127:R127"/>
    <mergeCell ref="A129:B134"/>
    <mergeCell ref="C129:C134"/>
    <mergeCell ref="L122:L123"/>
    <mergeCell ref="M122:R123"/>
    <mergeCell ref="A122:A123"/>
    <mergeCell ref="B122:C123"/>
    <mergeCell ref="D122:D123"/>
    <mergeCell ref="E122:E123"/>
    <mergeCell ref="F122:F123"/>
    <mergeCell ref="M124:R124"/>
    <mergeCell ref="L127:L128"/>
    <mergeCell ref="B6:D6"/>
    <mergeCell ref="G6:I6"/>
    <mergeCell ref="B7:D7"/>
    <mergeCell ref="G7:I7"/>
    <mergeCell ref="A11:R11"/>
    <mergeCell ref="A9:B9"/>
    <mergeCell ref="L90:L91"/>
    <mergeCell ref="M90:R91"/>
    <mergeCell ref="A71:B76"/>
    <mergeCell ref="A25:B30"/>
    <mergeCell ref="C25:C30"/>
    <mergeCell ref="A47:B52"/>
    <mergeCell ref="C47:C52"/>
    <mergeCell ref="A53:B58"/>
    <mergeCell ref="C53:C58"/>
    <mergeCell ref="M80:R80"/>
    <mergeCell ref="A19:B24"/>
    <mergeCell ref="C19:C24"/>
    <mergeCell ref="A89:R89"/>
    <mergeCell ref="A90:A91"/>
    <mergeCell ref="B90:C91"/>
    <mergeCell ref="D90:D91"/>
    <mergeCell ref="E90:E91"/>
    <mergeCell ref="F90:F91"/>
    <mergeCell ref="M12:R13"/>
    <mergeCell ref="B14:C14"/>
    <mergeCell ref="M14:R14"/>
    <mergeCell ref="A17:B18"/>
    <mergeCell ref="C17:C18"/>
    <mergeCell ref="D17:G17"/>
    <mergeCell ref="H17:K17"/>
    <mergeCell ref="M17:R17"/>
    <mergeCell ref="L17:L18"/>
    <mergeCell ref="A12:A13"/>
    <mergeCell ref="B12:C13"/>
    <mergeCell ref="D12:D13"/>
    <mergeCell ref="E12:E13"/>
    <mergeCell ref="F12:F13"/>
    <mergeCell ref="G12:G13"/>
    <mergeCell ref="H12:K12"/>
    <mergeCell ref="L12:L13"/>
    <mergeCell ref="A97:B102"/>
    <mergeCell ref="C97:C102"/>
    <mergeCell ref="B92:C92"/>
    <mergeCell ref="D80:G80"/>
    <mergeCell ref="M92:R92"/>
    <mergeCell ref="A95:B96"/>
    <mergeCell ref="C95:C96"/>
    <mergeCell ref="D95:G95"/>
    <mergeCell ref="H95:K95"/>
    <mergeCell ref="L95:L96"/>
    <mergeCell ref="A82:B87"/>
    <mergeCell ref="C82:C87"/>
    <mergeCell ref="G90:G91"/>
    <mergeCell ref="H90:K90"/>
    <mergeCell ref="C31:C34"/>
    <mergeCell ref="A41:B46"/>
    <mergeCell ref="C41:C46"/>
    <mergeCell ref="C71:C76"/>
    <mergeCell ref="M95:R95"/>
    <mergeCell ref="A31:B34"/>
    <mergeCell ref="A59:B64"/>
    <mergeCell ref="C59:C64"/>
    <mergeCell ref="A65:B70"/>
    <mergeCell ref="C65:C70"/>
    <mergeCell ref="C80:C81"/>
    <mergeCell ref="A80:B81"/>
    <mergeCell ref="H80:K80"/>
    <mergeCell ref="L80:L81"/>
    <mergeCell ref="A35:B40"/>
    <mergeCell ref="C35:C40"/>
  </mergeCells>
  <printOptions horizontalCentered="1"/>
  <pageMargins left="0.51181102362204722" right="0.51181102362204722" top="0.55118110236220474" bottom="0.55118110236220474" header="0.31496062992125984" footer="0.31496062992125984"/>
  <pageSetup paperSize="5" scale="57" fitToWidth="20" fitToHeight="20" orientation="landscape" r:id="rId1"/>
  <headerFooter>
    <oddFooter>&amp;C&amp;P&amp;R&amp;F</oddFooter>
  </headerFooter>
  <rowBreaks count="1" manualBreakCount="1">
    <brk id="153"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6"/>
  <sheetViews>
    <sheetView view="pageBreakPreview" zoomScaleNormal="100" zoomScaleSheetLayoutView="100" zoomScalePageLayoutView="73" workbookViewId="0">
      <selection activeCell="K14" sqref="K14:L14"/>
    </sheetView>
  </sheetViews>
  <sheetFormatPr baseColWidth="10" defaultRowHeight="15" x14ac:dyDescent="0.25"/>
  <cols>
    <col min="1" max="1" width="37" style="82" customWidth="1"/>
    <col min="2" max="2" width="29.5703125" style="622" customWidth="1"/>
    <col min="3" max="3" width="17.28515625" style="82" customWidth="1"/>
    <col min="4" max="4" width="21" style="690" customWidth="1"/>
    <col min="5" max="5" width="19" style="82" customWidth="1"/>
    <col min="6" max="6" width="15.85546875" style="82" customWidth="1"/>
    <col min="7" max="7" width="14.7109375" style="82" customWidth="1"/>
    <col min="8" max="8" width="16.28515625" style="82" customWidth="1"/>
    <col min="9" max="9" width="15.7109375" style="82" customWidth="1"/>
    <col min="10" max="10" width="13.7109375" style="82" customWidth="1"/>
    <col min="11" max="11" width="16.140625" style="82" customWidth="1"/>
    <col min="12" max="12" width="8.7109375" style="82" customWidth="1"/>
    <col min="13" max="15" width="5.7109375" style="82" customWidth="1"/>
    <col min="16" max="16" width="6.42578125" style="82" customWidth="1"/>
    <col min="17" max="17" width="5.7109375" style="82" customWidth="1"/>
    <col min="18" max="16384" width="11.42578125" style="82"/>
  </cols>
  <sheetData>
    <row r="2" spans="1:17" ht="24.95" customHeight="1" x14ac:dyDescent="0.25">
      <c r="A2" s="1" t="s">
        <v>389</v>
      </c>
      <c r="B2" s="745" t="s">
        <v>231</v>
      </c>
      <c r="C2" s="744"/>
      <c r="D2" s="744"/>
    </row>
    <row r="3" spans="1:17" ht="24.95" customHeight="1" x14ac:dyDescent="0.25">
      <c r="A3" s="1" t="s">
        <v>5</v>
      </c>
      <c r="B3" s="745" t="s">
        <v>231</v>
      </c>
      <c r="C3" s="744"/>
      <c r="D3" s="744"/>
    </row>
    <row r="4" spans="1:17" ht="24.95" customHeight="1" x14ac:dyDescent="0.25">
      <c r="A4" s="1" t="s">
        <v>5</v>
      </c>
      <c r="B4" s="747" t="s">
        <v>239</v>
      </c>
      <c r="C4" s="746"/>
      <c r="D4" s="744"/>
    </row>
    <row r="5" spans="1:17" ht="24.95" customHeight="1" x14ac:dyDescent="0.25">
      <c r="A5" s="1" t="s">
        <v>234</v>
      </c>
      <c r="B5" s="1287" t="s">
        <v>240</v>
      </c>
      <c r="C5" s="1287"/>
      <c r="D5" s="744"/>
    </row>
    <row r="6" spans="1:17" ht="24.95" customHeight="1" x14ac:dyDescent="0.25">
      <c r="A6" s="1" t="s">
        <v>235</v>
      </c>
      <c r="B6" s="745" t="s">
        <v>237</v>
      </c>
      <c r="C6" s="744"/>
      <c r="D6" s="744"/>
    </row>
    <row r="7" spans="1:17" ht="30" customHeight="1" x14ac:dyDescent="0.25">
      <c r="A7" s="662" t="s">
        <v>233</v>
      </c>
      <c r="B7" s="1297" t="s">
        <v>236</v>
      </c>
      <c r="C7" s="1297"/>
      <c r="D7" s="1297"/>
    </row>
    <row r="8" spans="1:17" ht="32.25" customHeight="1" x14ac:dyDescent="0.25">
      <c r="A8" s="662" t="s">
        <v>232</v>
      </c>
      <c r="B8" s="1297" t="s">
        <v>238</v>
      </c>
      <c r="C8" s="1297"/>
      <c r="D8" s="1297"/>
    </row>
    <row r="9" spans="1:17" ht="21" customHeight="1" x14ac:dyDescent="0.25">
      <c r="A9" s="1" t="s">
        <v>241</v>
      </c>
      <c r="B9" s="743"/>
      <c r="C9" s="1"/>
      <c r="K9" s="510" t="s">
        <v>835</v>
      </c>
    </row>
    <row r="10" spans="1:17" ht="18" customHeight="1" x14ac:dyDescent="0.25">
      <c r="A10" s="375" t="s">
        <v>834</v>
      </c>
      <c r="B10" s="743"/>
      <c r="C10" s="1"/>
    </row>
    <row r="11" spans="1:17" ht="23.25" customHeight="1" thickBot="1" x14ac:dyDescent="0.3">
      <c r="A11" s="1553" t="s">
        <v>531</v>
      </c>
      <c r="B11" s="1553"/>
      <c r="C11" s="1553"/>
      <c r="D11" s="1553"/>
      <c r="E11" s="1553"/>
      <c r="F11" s="1553"/>
      <c r="G11" s="1553"/>
      <c r="H11" s="1553"/>
      <c r="I11" s="1553"/>
      <c r="J11" s="1553"/>
      <c r="K11" s="1553"/>
      <c r="L11" s="1553"/>
    </row>
    <row r="12" spans="1:17" ht="16.5" thickBot="1" x14ac:dyDescent="0.3">
      <c r="A12" s="1551" t="s">
        <v>496</v>
      </c>
      <c r="B12" s="1549" t="s">
        <v>497</v>
      </c>
      <c r="C12" s="1537" t="s">
        <v>498</v>
      </c>
      <c r="D12" s="1539" t="s">
        <v>499</v>
      </c>
      <c r="E12" s="1537" t="s">
        <v>500</v>
      </c>
      <c r="F12" s="1541" t="s">
        <v>501</v>
      </c>
      <c r="G12" s="1532" t="s">
        <v>502</v>
      </c>
      <c r="H12" s="1533"/>
      <c r="I12" s="1533"/>
      <c r="J12" s="1534"/>
      <c r="K12" s="1543" t="s">
        <v>3</v>
      </c>
      <c r="L12" s="1544"/>
      <c r="M12" s="1307" t="s">
        <v>4</v>
      </c>
      <c r="N12" s="1308"/>
      <c r="O12" s="1308"/>
      <c r="P12" s="1308"/>
      <c r="Q12" s="1309"/>
    </row>
    <row r="13" spans="1:17" ht="9.75" customHeight="1" x14ac:dyDescent="0.25">
      <c r="A13" s="1552"/>
      <c r="B13" s="1550"/>
      <c r="C13" s="1538"/>
      <c r="D13" s="1540"/>
      <c r="E13" s="1538"/>
      <c r="F13" s="1542"/>
      <c r="G13" s="733" t="s">
        <v>0</v>
      </c>
      <c r="H13" s="733" t="s">
        <v>1</v>
      </c>
      <c r="I13" s="733" t="s">
        <v>250</v>
      </c>
      <c r="J13" s="733" t="s">
        <v>2</v>
      </c>
      <c r="K13" s="1545"/>
      <c r="L13" s="1546"/>
      <c r="M13" s="1529"/>
      <c r="N13" s="1530"/>
      <c r="O13" s="1530"/>
      <c r="P13" s="1530"/>
      <c r="Q13" s="1531"/>
    </row>
    <row r="14" spans="1:17" ht="151.5" customHeight="1" x14ac:dyDescent="0.25">
      <c r="A14" s="741" t="s">
        <v>833</v>
      </c>
      <c r="B14" s="742" t="s">
        <v>832</v>
      </c>
      <c r="C14" s="741" t="s">
        <v>831</v>
      </c>
      <c r="D14" s="741" t="s">
        <v>830</v>
      </c>
      <c r="E14" s="740">
        <v>1</v>
      </c>
      <c r="F14" s="740">
        <v>178</v>
      </c>
      <c r="G14" s="739">
        <v>655000</v>
      </c>
      <c r="H14" s="739">
        <v>4725000</v>
      </c>
      <c r="I14" s="739">
        <v>4040000</v>
      </c>
      <c r="J14" s="739">
        <v>940000</v>
      </c>
      <c r="K14" s="1528">
        <v>10360000</v>
      </c>
      <c r="L14" s="1528"/>
      <c r="M14" s="1526" t="s">
        <v>829</v>
      </c>
      <c r="N14" s="1526"/>
      <c r="O14" s="1526"/>
      <c r="P14" s="1526"/>
      <c r="Q14" s="1526"/>
    </row>
    <row r="15" spans="1:17" x14ac:dyDescent="0.25">
      <c r="A15" s="735"/>
      <c r="B15" s="738"/>
      <c r="C15" s="735"/>
      <c r="D15" s="735"/>
      <c r="E15" s="737"/>
      <c r="F15" s="737"/>
      <c r="G15" s="736"/>
      <c r="H15" s="736"/>
      <c r="I15" s="736"/>
      <c r="J15" s="736"/>
      <c r="K15" s="736"/>
      <c r="L15" s="736"/>
      <c r="M15" s="735"/>
      <c r="N15" s="735"/>
      <c r="O15" s="735"/>
      <c r="P15" s="735"/>
      <c r="Q15" s="735"/>
    </row>
    <row r="16" spans="1:17" ht="15.75" x14ac:dyDescent="0.25">
      <c r="A16" s="1548" t="s">
        <v>537</v>
      </c>
      <c r="B16" s="1548"/>
      <c r="C16" s="1548"/>
      <c r="D16" s="1548"/>
      <c r="E16" s="1548"/>
      <c r="F16" s="1548"/>
      <c r="G16" s="1548"/>
      <c r="H16" s="1548"/>
      <c r="I16" s="1548"/>
      <c r="J16" s="1548"/>
      <c r="K16" s="1548"/>
      <c r="L16" s="1548"/>
      <c r="M16" s="734"/>
      <c r="N16" s="734"/>
      <c r="O16" s="734"/>
      <c r="P16" s="734"/>
      <c r="Q16" s="734"/>
    </row>
    <row r="17" spans="1:18" x14ac:dyDescent="0.25">
      <c r="A17" s="1520" t="s">
        <v>510</v>
      </c>
      <c r="B17" s="1547" t="s">
        <v>511</v>
      </c>
      <c r="C17" s="1535" t="s">
        <v>6</v>
      </c>
      <c r="D17" s="1536"/>
      <c r="E17" s="1536"/>
      <c r="F17" s="1536"/>
      <c r="G17" s="1535" t="s">
        <v>828</v>
      </c>
      <c r="H17" s="1535"/>
      <c r="I17" s="1535"/>
      <c r="J17" s="1535"/>
      <c r="K17" s="1524" t="s">
        <v>513</v>
      </c>
      <c r="L17" s="1522" t="s">
        <v>514</v>
      </c>
      <c r="M17" s="1522"/>
      <c r="N17" s="1522"/>
      <c r="O17" s="1522"/>
      <c r="P17" s="1523"/>
      <c r="Q17" s="1523"/>
    </row>
    <row r="18" spans="1:18" ht="41.25" x14ac:dyDescent="0.25">
      <c r="A18" s="1521"/>
      <c r="B18" s="1525"/>
      <c r="C18" s="733" t="s">
        <v>515</v>
      </c>
      <c r="D18" s="733" t="s">
        <v>7</v>
      </c>
      <c r="E18" s="733" t="s">
        <v>516</v>
      </c>
      <c r="F18" s="733" t="s">
        <v>8</v>
      </c>
      <c r="G18" s="733" t="s">
        <v>0</v>
      </c>
      <c r="H18" s="733" t="s">
        <v>1</v>
      </c>
      <c r="I18" s="733" t="s">
        <v>503</v>
      </c>
      <c r="J18" s="733" t="s">
        <v>2</v>
      </c>
      <c r="K18" s="1525"/>
      <c r="L18" s="732" t="s">
        <v>9</v>
      </c>
      <c r="M18" s="732" t="s">
        <v>10</v>
      </c>
      <c r="N18" s="732" t="s">
        <v>11</v>
      </c>
      <c r="O18" s="732" t="s">
        <v>12</v>
      </c>
      <c r="P18" s="732" t="s">
        <v>13</v>
      </c>
      <c r="Q18" s="731" t="s">
        <v>14</v>
      </c>
    </row>
    <row r="19" spans="1:18" ht="56.25" customHeight="1" x14ac:dyDescent="0.25">
      <c r="A19" s="730" t="s">
        <v>827</v>
      </c>
      <c r="B19" s="725">
        <v>450000</v>
      </c>
      <c r="C19" s="712" t="s">
        <v>826</v>
      </c>
      <c r="D19" s="707">
        <v>13</v>
      </c>
      <c r="E19" s="706">
        <v>34615.385000000002</v>
      </c>
      <c r="F19" s="706">
        <f t="shared" ref="F19:F37" si="0">+D19*E19</f>
        <v>450000.005</v>
      </c>
      <c r="G19" s="706"/>
      <c r="H19" s="706">
        <v>200000</v>
      </c>
      <c r="I19" s="706">
        <v>150000</v>
      </c>
      <c r="J19" s="706">
        <v>100000</v>
      </c>
      <c r="K19" s="705"/>
      <c r="L19" s="705"/>
      <c r="M19" s="705"/>
      <c r="N19" s="705"/>
      <c r="O19" s="705"/>
      <c r="P19" s="705"/>
      <c r="Q19" s="705"/>
    </row>
    <row r="20" spans="1:18" ht="46.5" customHeight="1" x14ac:dyDescent="0.25">
      <c r="A20" s="729" t="s">
        <v>825</v>
      </c>
      <c r="B20" s="710">
        <v>1700000</v>
      </c>
      <c r="C20" s="728" t="s">
        <v>824</v>
      </c>
      <c r="D20" s="707">
        <v>1</v>
      </c>
      <c r="E20" s="706">
        <v>1700000</v>
      </c>
      <c r="F20" s="706">
        <f t="shared" si="0"/>
        <v>1700000</v>
      </c>
      <c r="G20" s="706"/>
      <c r="H20" s="706"/>
      <c r="I20" s="706">
        <v>1700000</v>
      </c>
      <c r="J20" s="706"/>
      <c r="K20" s="705"/>
      <c r="L20" s="705"/>
      <c r="M20" s="705"/>
      <c r="N20" s="705"/>
      <c r="O20" s="705"/>
      <c r="P20" s="705"/>
      <c r="Q20" s="705"/>
    </row>
    <row r="21" spans="1:18" ht="75.75" customHeight="1" x14ac:dyDescent="0.25">
      <c r="A21" s="727" t="s">
        <v>823</v>
      </c>
      <c r="B21" s="706">
        <v>950000</v>
      </c>
      <c r="C21" s="708" t="s">
        <v>822</v>
      </c>
      <c r="D21" s="707">
        <v>1</v>
      </c>
      <c r="E21" s="706">
        <v>950000</v>
      </c>
      <c r="F21" s="706">
        <f t="shared" si="0"/>
        <v>950000</v>
      </c>
      <c r="G21" s="706"/>
      <c r="H21" s="706">
        <v>650000</v>
      </c>
      <c r="I21" s="706">
        <v>300000</v>
      </c>
      <c r="J21" s="706"/>
      <c r="K21" s="705"/>
      <c r="L21" s="705"/>
      <c r="M21" s="705"/>
      <c r="N21" s="705"/>
      <c r="O21" s="705"/>
      <c r="P21" s="705"/>
      <c r="Q21" s="705"/>
      <c r="R21" s="709"/>
    </row>
    <row r="22" spans="1:18" ht="66.75" customHeight="1" x14ac:dyDescent="0.25">
      <c r="A22" s="726" t="s">
        <v>821</v>
      </c>
      <c r="B22" s="725">
        <v>825000</v>
      </c>
      <c r="C22" s="712" t="s">
        <v>820</v>
      </c>
      <c r="D22" s="707">
        <v>41</v>
      </c>
      <c r="E22" s="706">
        <v>20121.951400000002</v>
      </c>
      <c r="F22" s="706">
        <f t="shared" si="0"/>
        <v>825000.00740000012</v>
      </c>
      <c r="G22" s="706"/>
      <c r="H22" s="706">
        <v>400000</v>
      </c>
      <c r="I22" s="706">
        <v>425000</v>
      </c>
      <c r="J22" s="706"/>
      <c r="K22" s="705"/>
      <c r="L22" s="705"/>
      <c r="M22" s="705"/>
      <c r="N22" s="705"/>
      <c r="O22" s="705"/>
      <c r="P22" s="705"/>
      <c r="Q22" s="705"/>
    </row>
    <row r="23" spans="1:18" s="715" customFormat="1" ht="54.75" customHeight="1" x14ac:dyDescent="0.25">
      <c r="A23" s="724" t="s">
        <v>819</v>
      </c>
      <c r="B23" s="723">
        <v>200000</v>
      </c>
      <c r="C23" s="719" t="s">
        <v>817</v>
      </c>
      <c r="D23" s="718">
        <v>2</v>
      </c>
      <c r="E23" s="717">
        <v>100000</v>
      </c>
      <c r="F23" s="706">
        <f t="shared" si="0"/>
        <v>200000</v>
      </c>
      <c r="G23" s="717">
        <v>100000</v>
      </c>
      <c r="H23" s="717">
        <v>100000</v>
      </c>
      <c r="I23" s="717">
        <v>0</v>
      </c>
      <c r="J23" s="717">
        <v>0</v>
      </c>
      <c r="K23" s="716"/>
      <c r="L23" s="716"/>
      <c r="M23" s="716"/>
      <c r="N23" s="716"/>
      <c r="O23" s="716"/>
      <c r="P23" s="716"/>
      <c r="Q23" s="716"/>
    </row>
    <row r="24" spans="1:18" s="715" customFormat="1" ht="31.5" customHeight="1" x14ac:dyDescent="0.25">
      <c r="A24" s="724" t="s">
        <v>818</v>
      </c>
      <c r="B24" s="723">
        <v>2040000</v>
      </c>
      <c r="C24" s="719" t="s">
        <v>817</v>
      </c>
      <c r="D24" s="722">
        <v>48</v>
      </c>
      <c r="E24" s="717">
        <v>42500</v>
      </c>
      <c r="F24" s="706">
        <f t="shared" si="0"/>
        <v>2040000</v>
      </c>
      <c r="G24" s="717">
        <v>300000</v>
      </c>
      <c r="H24" s="717">
        <v>720000</v>
      </c>
      <c r="I24" s="717">
        <v>720000</v>
      </c>
      <c r="J24" s="717">
        <v>300000</v>
      </c>
      <c r="K24" s="716"/>
      <c r="L24" s="716"/>
      <c r="M24" s="716"/>
      <c r="N24" s="716"/>
      <c r="O24" s="716"/>
      <c r="P24" s="716"/>
      <c r="Q24" s="716"/>
    </row>
    <row r="25" spans="1:18" ht="54" customHeight="1" x14ac:dyDescent="0.25">
      <c r="A25" s="711" t="s">
        <v>816</v>
      </c>
      <c r="B25" s="713">
        <v>800000</v>
      </c>
      <c r="C25" s="712" t="s">
        <v>815</v>
      </c>
      <c r="D25" s="707">
        <v>2</v>
      </c>
      <c r="E25" s="706">
        <v>400000</v>
      </c>
      <c r="F25" s="706">
        <f t="shared" si="0"/>
        <v>800000</v>
      </c>
      <c r="G25" s="706"/>
      <c r="H25" s="706">
        <v>800000</v>
      </c>
      <c r="I25" s="706"/>
      <c r="J25" s="706"/>
      <c r="K25" s="705"/>
      <c r="L25" s="705"/>
      <c r="M25" s="705"/>
      <c r="N25" s="705"/>
      <c r="O25" s="705"/>
      <c r="P25" s="705"/>
      <c r="Q25" s="705"/>
    </row>
    <row r="26" spans="1:18" ht="30" customHeight="1" x14ac:dyDescent="0.25">
      <c r="A26" s="1518" t="s">
        <v>814</v>
      </c>
      <c r="B26" s="1527">
        <v>190000</v>
      </c>
      <c r="C26" s="712" t="s">
        <v>813</v>
      </c>
      <c r="D26" s="707">
        <v>1</v>
      </c>
      <c r="E26" s="706">
        <v>15000</v>
      </c>
      <c r="F26" s="706">
        <f t="shared" si="0"/>
        <v>15000</v>
      </c>
      <c r="G26" s="706"/>
      <c r="H26" s="706"/>
      <c r="I26" s="706">
        <v>15000</v>
      </c>
      <c r="J26" s="706"/>
      <c r="K26" s="705"/>
      <c r="L26" s="705"/>
      <c r="M26" s="705"/>
      <c r="N26" s="705"/>
      <c r="O26" s="705"/>
      <c r="P26" s="705"/>
      <c r="Q26" s="705"/>
    </row>
    <row r="27" spans="1:18" ht="30" x14ac:dyDescent="0.25">
      <c r="A27" s="1518"/>
      <c r="B27" s="1527"/>
      <c r="C27" s="712" t="s">
        <v>812</v>
      </c>
      <c r="D27" s="707">
        <v>2</v>
      </c>
      <c r="E27" s="706">
        <v>25000</v>
      </c>
      <c r="F27" s="706">
        <f t="shared" si="0"/>
        <v>50000</v>
      </c>
      <c r="G27" s="706"/>
      <c r="H27" s="706">
        <v>25000</v>
      </c>
      <c r="I27" s="706">
        <v>25000</v>
      </c>
      <c r="J27" s="706"/>
      <c r="K27" s="705"/>
      <c r="L27" s="705"/>
      <c r="M27" s="705"/>
      <c r="N27" s="705"/>
      <c r="O27" s="705"/>
      <c r="P27" s="705"/>
      <c r="Q27" s="705"/>
    </row>
    <row r="28" spans="1:18" x14ac:dyDescent="0.25">
      <c r="A28" s="1518"/>
      <c r="B28" s="1527"/>
      <c r="C28" s="712" t="s">
        <v>811</v>
      </c>
      <c r="D28" s="707">
        <v>1</v>
      </c>
      <c r="E28" s="706">
        <v>20000</v>
      </c>
      <c r="F28" s="706">
        <f t="shared" si="0"/>
        <v>20000</v>
      </c>
      <c r="G28" s="706">
        <v>20000</v>
      </c>
      <c r="H28" s="706"/>
      <c r="I28" s="706"/>
      <c r="J28" s="706"/>
      <c r="K28" s="705"/>
      <c r="L28" s="705"/>
      <c r="M28" s="705"/>
      <c r="N28" s="705"/>
      <c r="O28" s="705"/>
      <c r="P28" s="705"/>
      <c r="Q28" s="705"/>
    </row>
    <row r="29" spans="1:18" x14ac:dyDescent="0.25">
      <c r="A29" s="1518"/>
      <c r="B29" s="1527"/>
      <c r="C29" s="712" t="s">
        <v>810</v>
      </c>
      <c r="D29" s="707">
        <v>1</v>
      </c>
      <c r="E29" s="706">
        <v>25000</v>
      </c>
      <c r="F29" s="706">
        <f t="shared" si="0"/>
        <v>25000</v>
      </c>
      <c r="G29" s="706"/>
      <c r="H29" s="706">
        <v>25000</v>
      </c>
      <c r="I29" s="706"/>
      <c r="J29" s="706"/>
      <c r="K29" s="705"/>
      <c r="L29" s="705"/>
      <c r="M29" s="705"/>
      <c r="N29" s="705"/>
      <c r="O29" s="705"/>
      <c r="P29" s="705"/>
      <c r="Q29" s="705"/>
    </row>
    <row r="30" spans="1:18" ht="30" x14ac:dyDescent="0.25">
      <c r="A30" s="1518"/>
      <c r="B30" s="1527"/>
      <c r="C30" s="712" t="s">
        <v>809</v>
      </c>
      <c r="D30" s="707">
        <v>1</v>
      </c>
      <c r="E30" s="706">
        <v>40000</v>
      </c>
      <c r="F30" s="706">
        <f t="shared" si="0"/>
        <v>40000</v>
      </c>
      <c r="G30" s="706"/>
      <c r="H30" s="706"/>
      <c r="I30" s="706">
        <v>40000</v>
      </c>
      <c r="J30" s="706"/>
      <c r="K30" s="705"/>
      <c r="L30" s="705"/>
      <c r="M30" s="705"/>
      <c r="N30" s="705"/>
      <c r="O30" s="705"/>
      <c r="P30" s="705"/>
      <c r="Q30" s="705"/>
    </row>
    <row r="31" spans="1:18" ht="45" x14ac:dyDescent="0.25">
      <c r="A31" s="1518"/>
      <c r="B31" s="1527"/>
      <c r="C31" s="712" t="s">
        <v>808</v>
      </c>
      <c r="D31" s="707">
        <v>2</v>
      </c>
      <c r="E31" s="706">
        <v>20000</v>
      </c>
      <c r="F31" s="706">
        <f t="shared" si="0"/>
        <v>40000</v>
      </c>
      <c r="G31" s="706"/>
      <c r="H31" s="706">
        <v>40000</v>
      </c>
      <c r="I31" s="706"/>
      <c r="J31" s="706"/>
      <c r="K31" s="705"/>
      <c r="L31" s="705"/>
      <c r="M31" s="705"/>
      <c r="N31" s="705"/>
      <c r="O31" s="705"/>
      <c r="P31" s="705"/>
      <c r="Q31" s="705"/>
    </row>
    <row r="32" spans="1:18" s="715" customFormat="1" ht="27" customHeight="1" x14ac:dyDescent="0.25">
      <c r="A32" s="721" t="s">
        <v>807</v>
      </c>
      <c r="B32" s="720">
        <v>100000</v>
      </c>
      <c r="C32" s="719"/>
      <c r="D32" s="718">
        <v>1</v>
      </c>
      <c r="E32" s="717">
        <v>100000</v>
      </c>
      <c r="F32" s="706">
        <f t="shared" si="0"/>
        <v>100000</v>
      </c>
      <c r="G32" s="717">
        <v>50000</v>
      </c>
      <c r="H32" s="717">
        <v>50000</v>
      </c>
      <c r="I32" s="717"/>
      <c r="J32" s="717"/>
      <c r="K32" s="716"/>
      <c r="L32" s="716"/>
      <c r="M32" s="716"/>
      <c r="N32" s="716"/>
      <c r="O32" s="716"/>
      <c r="P32" s="716"/>
      <c r="Q32" s="716"/>
    </row>
    <row r="33" spans="1:18" ht="54" customHeight="1" x14ac:dyDescent="0.25">
      <c r="A33" s="714" t="s">
        <v>806</v>
      </c>
      <c r="B33" s="713">
        <v>350000</v>
      </c>
      <c r="C33" s="712" t="s">
        <v>805</v>
      </c>
      <c r="D33" s="707">
        <v>52</v>
      </c>
      <c r="E33" s="706">
        <f>+B33/D33</f>
        <v>6730.7692307692305</v>
      </c>
      <c r="F33" s="706">
        <f t="shared" si="0"/>
        <v>350000</v>
      </c>
      <c r="G33" s="706"/>
      <c r="H33" s="706">
        <v>100000</v>
      </c>
      <c r="I33" s="706">
        <v>190000</v>
      </c>
      <c r="J33" s="706">
        <v>60000</v>
      </c>
      <c r="K33" s="705"/>
      <c r="L33" s="705"/>
      <c r="M33" s="705"/>
      <c r="N33" s="705"/>
      <c r="O33" s="705"/>
      <c r="P33" s="705"/>
      <c r="Q33" s="705"/>
    </row>
    <row r="34" spans="1:18" ht="58.5" customHeight="1" x14ac:dyDescent="0.25">
      <c r="A34" s="711" t="s">
        <v>804</v>
      </c>
      <c r="B34" s="710">
        <v>525000</v>
      </c>
      <c r="C34" s="708" t="s">
        <v>803</v>
      </c>
      <c r="D34" s="707">
        <v>15</v>
      </c>
      <c r="E34" s="706">
        <v>35000</v>
      </c>
      <c r="F34" s="706">
        <f t="shared" si="0"/>
        <v>525000</v>
      </c>
      <c r="G34" s="706">
        <v>70000</v>
      </c>
      <c r="H34" s="706">
        <v>175000</v>
      </c>
      <c r="I34" s="706">
        <v>210000</v>
      </c>
      <c r="J34" s="706">
        <v>70000</v>
      </c>
      <c r="K34" s="705"/>
      <c r="L34" s="705"/>
      <c r="M34" s="705"/>
      <c r="N34" s="705"/>
      <c r="O34" s="705"/>
      <c r="P34" s="705"/>
      <c r="Q34" s="705"/>
      <c r="R34" s="709"/>
    </row>
    <row r="35" spans="1:18" s="703" customFormat="1" ht="28.5" customHeight="1" x14ac:dyDescent="0.25">
      <c r="A35" s="1517" t="s">
        <v>802</v>
      </c>
      <c r="B35" s="1519">
        <v>1400000</v>
      </c>
      <c r="C35" s="708" t="s">
        <v>801</v>
      </c>
      <c r="D35" s="707">
        <v>1</v>
      </c>
      <c r="E35" s="706">
        <v>980000</v>
      </c>
      <c r="F35" s="706">
        <f t="shared" si="0"/>
        <v>980000</v>
      </c>
      <c r="G35" s="706"/>
      <c r="H35" s="706">
        <v>980000</v>
      </c>
      <c r="I35" s="706"/>
      <c r="J35" s="706"/>
      <c r="K35" s="705"/>
      <c r="L35" s="705"/>
      <c r="M35" s="705"/>
      <c r="N35" s="705"/>
      <c r="O35" s="705"/>
      <c r="P35" s="705"/>
      <c r="Q35" s="705"/>
      <c r="R35" s="704"/>
    </row>
    <row r="36" spans="1:18" s="703" customFormat="1" ht="51.75" customHeight="1" x14ac:dyDescent="0.25">
      <c r="A36" s="1518"/>
      <c r="B36" s="1519"/>
      <c r="C36" s="708" t="s">
        <v>405</v>
      </c>
      <c r="D36" s="707">
        <v>3</v>
      </c>
      <c r="E36" s="706">
        <v>119100</v>
      </c>
      <c r="F36" s="706">
        <f t="shared" si="0"/>
        <v>357300</v>
      </c>
      <c r="G36" s="706"/>
      <c r="H36" s="706">
        <v>119100</v>
      </c>
      <c r="I36" s="706">
        <v>119100</v>
      </c>
      <c r="J36" s="706">
        <v>119100</v>
      </c>
      <c r="K36" s="705"/>
      <c r="L36" s="705"/>
      <c r="M36" s="705"/>
      <c r="N36" s="705"/>
      <c r="O36" s="705"/>
      <c r="P36" s="705"/>
      <c r="Q36" s="705"/>
      <c r="R36" s="704"/>
    </row>
    <row r="37" spans="1:18" s="703" customFormat="1" ht="51.75" customHeight="1" x14ac:dyDescent="0.25">
      <c r="A37" s="1518"/>
      <c r="B37" s="1519"/>
      <c r="C37" s="708" t="s">
        <v>800</v>
      </c>
      <c r="D37" s="707">
        <v>3</v>
      </c>
      <c r="E37" s="706">
        <v>20900</v>
      </c>
      <c r="F37" s="706">
        <f t="shared" si="0"/>
        <v>62700</v>
      </c>
      <c r="G37" s="706"/>
      <c r="H37" s="706">
        <v>20900</v>
      </c>
      <c r="I37" s="706">
        <v>20900</v>
      </c>
      <c r="J37" s="706">
        <v>20900</v>
      </c>
      <c r="K37" s="705"/>
      <c r="L37" s="705"/>
      <c r="M37" s="705"/>
      <c r="N37" s="705"/>
      <c r="O37" s="705"/>
      <c r="P37" s="705"/>
      <c r="Q37" s="705"/>
      <c r="R37" s="704"/>
    </row>
    <row r="38" spans="1:18" ht="32.25" customHeight="1" x14ac:dyDescent="0.25">
      <c r="A38" s="702" t="s">
        <v>475</v>
      </c>
      <c r="B38" s="701">
        <f>SUM(B19:B36)</f>
        <v>9530000</v>
      </c>
      <c r="C38" s="700"/>
      <c r="D38" s="699">
        <f>SUM(D19:D37)</f>
        <v>191</v>
      </c>
      <c r="E38" s="698"/>
      <c r="F38" s="698">
        <f>SUM(F19:F37)</f>
        <v>9530000.0123999994</v>
      </c>
      <c r="G38" s="698">
        <f>SUM(G19:G37)</f>
        <v>540000</v>
      </c>
      <c r="H38" s="698">
        <f>SUM(H19:H37)</f>
        <v>4405000</v>
      </c>
      <c r="I38" s="698">
        <f>SUM(I19:I37)</f>
        <v>3915000</v>
      </c>
      <c r="J38" s="698">
        <f>SUM(J19:J37)</f>
        <v>670000</v>
      </c>
      <c r="K38" s="697"/>
      <c r="L38" s="697"/>
      <c r="M38" s="697"/>
      <c r="N38" s="697"/>
      <c r="O38" s="697"/>
      <c r="P38" s="697"/>
      <c r="Q38" s="697"/>
    </row>
    <row r="39" spans="1:18" ht="19.5" customHeight="1" x14ac:dyDescent="0.25">
      <c r="A39" s="692"/>
      <c r="B39" s="696"/>
      <c r="C39" s="692"/>
      <c r="D39" s="695"/>
      <c r="E39" s="692"/>
      <c r="F39" s="694"/>
      <c r="G39" s="693"/>
      <c r="H39" s="692"/>
      <c r="I39" s="692"/>
      <c r="J39" s="692"/>
      <c r="K39" s="692"/>
      <c r="L39" s="692"/>
      <c r="M39" s="692"/>
      <c r="N39" s="692"/>
      <c r="O39" s="692"/>
      <c r="P39" s="692"/>
      <c r="Q39" s="692"/>
    </row>
    <row r="40" spans="1:18" ht="21.75" customHeight="1" x14ac:dyDescent="0.25"/>
    <row r="44" spans="1:18" ht="15" customHeight="1" x14ac:dyDescent="0.25">
      <c r="C44" s="175"/>
    </row>
    <row r="56" spans="6:10" x14ac:dyDescent="0.25">
      <c r="F56" s="691"/>
      <c r="J56" s="691"/>
    </row>
  </sheetData>
  <mergeCells count="26">
    <mergeCell ref="B5:C5"/>
    <mergeCell ref="B17:B18"/>
    <mergeCell ref="A16:L16"/>
    <mergeCell ref="B12:B13"/>
    <mergeCell ref="A12:A13"/>
    <mergeCell ref="C12:C13"/>
    <mergeCell ref="B7:D7"/>
    <mergeCell ref="B8:D8"/>
    <mergeCell ref="A11:L11"/>
    <mergeCell ref="M14:Q14"/>
    <mergeCell ref="A26:A31"/>
    <mergeCell ref="B26:B31"/>
    <mergeCell ref="K14:L14"/>
    <mergeCell ref="M12:Q13"/>
    <mergeCell ref="G12:J12"/>
    <mergeCell ref="G17:J17"/>
    <mergeCell ref="C17:F17"/>
    <mergeCell ref="E12:E13"/>
    <mergeCell ref="D12:D13"/>
    <mergeCell ref="F12:F13"/>
    <mergeCell ref="K12:L13"/>
    <mergeCell ref="A35:A37"/>
    <mergeCell ref="B35:B37"/>
    <mergeCell ref="A17:A18"/>
    <mergeCell ref="L17:Q17"/>
    <mergeCell ref="K17:K18"/>
  </mergeCells>
  <pageMargins left="0.70866141732283472" right="0.70866141732283472" top="0.74803149606299213" bottom="0.74803149606299213" header="0.31496062992125984" footer="0.31496062992125984"/>
  <pageSetup scale="48" fitToWidth="20" fitToHeight="20" orientation="landscape" r:id="rId1"/>
  <rowBreaks count="1" manualBreakCount="1">
    <brk id="2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view="pageBreakPreview" topLeftCell="A7" zoomScale="90" zoomScaleNormal="90" zoomScaleSheetLayoutView="90" workbookViewId="0">
      <selection activeCell="A30" sqref="A30:R30"/>
    </sheetView>
  </sheetViews>
  <sheetFormatPr baseColWidth="10" defaultColWidth="11.42578125" defaultRowHeight="15" x14ac:dyDescent="0.25"/>
  <cols>
    <col min="1" max="1" width="41.42578125" customWidth="1"/>
    <col min="2" max="2" width="18.7109375" customWidth="1"/>
    <col min="3" max="3" width="16.5703125" customWidth="1"/>
    <col min="4" max="4" width="23.42578125" customWidth="1"/>
    <col min="5" max="5" width="19" customWidth="1"/>
    <col min="6" max="6" width="14" customWidth="1"/>
    <col min="7" max="11" width="11.85546875" customWidth="1"/>
    <col min="12" max="12" width="15.7109375" customWidth="1"/>
    <col min="13" max="13" width="5.28515625" customWidth="1"/>
    <col min="14" max="14" width="5.7109375" customWidth="1"/>
    <col min="15" max="18" width="3.28515625" customWidth="1"/>
    <col min="19" max="19" width="1.7109375" customWidth="1"/>
    <col min="257" max="257" width="21.710937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21.710937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21.710937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21.710937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21.710937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21.710937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21.710937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21.710937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21.710937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21.710937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21.710937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21.710937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21.710937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21.710937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21.710937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21.710937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21.710937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21.710937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21.710937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21.710937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21.710937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21.710937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21.710937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21.710937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21.710937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21.710937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21.710937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21.710937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21.710937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21.710937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21.710937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21.710937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21.710937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21.710937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21.710937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21.710937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21.710937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21.710937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21.710937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21.710937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21.710937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21.710937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21.710937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21.710937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21.710937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21.710937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21.710937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21.710937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21.710937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21.710937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21.710937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21.710937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21.710937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21.710937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21.710937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21.710937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21.710937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21.710937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21.710937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21.710937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21.710937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21.710937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21.710937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8" s="82" customFormat="1" ht="24.95" customHeight="1" x14ac:dyDescent="0.25">
      <c r="A1" s="145" t="s">
        <v>389</v>
      </c>
      <c r="B1" s="145" t="s">
        <v>231</v>
      </c>
      <c r="C1" s="145"/>
      <c r="D1" s="145"/>
      <c r="E1" s="146"/>
      <c r="F1" s="146"/>
      <c r="G1" s="146"/>
      <c r="H1" s="146"/>
      <c r="I1" s="146"/>
      <c r="J1" s="146"/>
      <c r="K1" s="146"/>
      <c r="L1" s="146"/>
      <c r="M1" s="146"/>
      <c r="N1" s="146"/>
      <c r="O1" s="146"/>
      <c r="P1" s="146"/>
      <c r="Q1" s="146"/>
      <c r="R1" s="146"/>
    </row>
    <row r="2" spans="1:18" s="82" customFormat="1" ht="24.95" customHeight="1" x14ac:dyDescent="0.25">
      <c r="A2" s="145" t="s">
        <v>5</v>
      </c>
      <c r="B2" s="147" t="s">
        <v>239</v>
      </c>
      <c r="C2" s="148"/>
      <c r="D2" s="145"/>
      <c r="E2" s="146"/>
      <c r="F2" s="146"/>
      <c r="G2" s="146"/>
      <c r="H2" s="146"/>
      <c r="I2" s="146"/>
      <c r="J2" s="146"/>
      <c r="K2" s="146"/>
      <c r="L2" s="146"/>
      <c r="M2" s="146"/>
      <c r="N2" s="146"/>
      <c r="O2" s="146"/>
      <c r="P2" s="146"/>
      <c r="Q2" s="146"/>
      <c r="R2" s="146"/>
    </row>
    <row r="3" spans="1:18" s="82" customFormat="1" ht="24.95" customHeight="1" x14ac:dyDescent="0.25">
      <c r="A3" s="145" t="s">
        <v>234</v>
      </c>
      <c r="B3" s="149" t="s">
        <v>240</v>
      </c>
      <c r="C3" s="149"/>
      <c r="D3" s="145"/>
      <c r="E3" s="146"/>
      <c r="F3" s="146"/>
      <c r="G3" s="146"/>
      <c r="H3" s="146"/>
      <c r="I3" s="146"/>
      <c r="J3" s="146"/>
      <c r="K3" s="146"/>
      <c r="L3" s="146"/>
      <c r="M3" s="146"/>
      <c r="N3" s="146"/>
      <c r="O3" s="146"/>
      <c r="P3" s="146"/>
      <c r="Q3" s="146"/>
      <c r="R3" s="146"/>
    </row>
    <row r="4" spans="1:18" s="82" customFormat="1" ht="24.95" customHeight="1" x14ac:dyDescent="0.25">
      <c r="A4" s="145" t="s">
        <v>799</v>
      </c>
      <c r="B4" s="1399" t="s">
        <v>237</v>
      </c>
      <c r="C4" s="1399"/>
      <c r="D4" s="1399"/>
      <c r="E4" s="146"/>
      <c r="F4" s="146"/>
      <c r="G4" s="146"/>
      <c r="H4" s="146"/>
      <c r="I4" s="146"/>
      <c r="J4" s="146"/>
      <c r="K4" s="146"/>
      <c r="L4" s="146"/>
      <c r="M4" s="146"/>
      <c r="N4" s="146"/>
      <c r="O4" s="146"/>
      <c r="P4" s="146"/>
      <c r="Q4" s="146"/>
      <c r="R4" s="146"/>
    </row>
    <row r="5" spans="1:18" s="82" customFormat="1" ht="35.1" customHeight="1" x14ac:dyDescent="0.25">
      <c r="A5" s="149" t="s">
        <v>233</v>
      </c>
      <c r="B5" s="1395" t="s">
        <v>236</v>
      </c>
      <c r="C5" s="1395"/>
      <c r="D5" s="1395"/>
      <c r="E5" s="146"/>
      <c r="F5" s="146"/>
      <c r="G5" s="146"/>
      <c r="H5" s="146"/>
      <c r="I5" s="146"/>
      <c r="J5" s="146"/>
      <c r="K5" s="146"/>
      <c r="L5" s="146"/>
      <c r="M5" s="146"/>
      <c r="N5" s="146"/>
      <c r="O5" s="146"/>
      <c r="P5" s="146"/>
      <c r="Q5" s="146"/>
      <c r="R5" s="146"/>
    </row>
    <row r="6" spans="1:18" s="83" customFormat="1" ht="48" customHeight="1" x14ac:dyDescent="0.3">
      <c r="A6" s="149" t="s">
        <v>798</v>
      </c>
      <c r="B6" s="1395" t="s">
        <v>238</v>
      </c>
      <c r="C6" s="1395"/>
      <c r="D6" s="1395"/>
      <c r="E6" s="146"/>
      <c r="F6" s="146"/>
      <c r="G6" s="146"/>
      <c r="H6" s="146"/>
      <c r="I6" s="146"/>
      <c r="J6" s="146"/>
      <c r="K6" s="146"/>
      <c r="L6" s="146"/>
      <c r="M6" s="146"/>
      <c r="N6" s="146"/>
      <c r="O6" s="146"/>
      <c r="P6" s="146"/>
      <c r="Q6" s="146"/>
      <c r="R6" s="146"/>
    </row>
    <row r="7" spans="1:18" s="82" customFormat="1" ht="24.95" customHeight="1" x14ac:dyDescent="0.25">
      <c r="A7" s="145" t="s">
        <v>241</v>
      </c>
      <c r="B7" s="145"/>
      <c r="C7" s="145"/>
      <c r="D7" s="146"/>
      <c r="E7" s="146"/>
      <c r="F7" s="146"/>
      <c r="G7" s="146"/>
      <c r="H7" s="146"/>
      <c r="I7" s="146"/>
      <c r="J7" s="146"/>
      <c r="K7" s="146"/>
      <c r="L7" s="146"/>
      <c r="M7" s="146"/>
      <c r="N7" s="146"/>
      <c r="O7" s="146"/>
      <c r="P7" s="146"/>
      <c r="Q7" s="146"/>
      <c r="R7" s="146"/>
    </row>
    <row r="8" spans="1:18" s="83" customFormat="1" ht="24.95" customHeight="1" x14ac:dyDescent="0.3">
      <c r="A8" s="1399" t="s">
        <v>797</v>
      </c>
      <c r="B8" s="1399"/>
      <c r="C8" s="145"/>
      <c r="D8" s="146"/>
      <c r="E8" s="146"/>
      <c r="F8" s="146"/>
      <c r="G8" s="146"/>
      <c r="H8" s="146"/>
      <c r="I8" s="146"/>
      <c r="J8" s="146"/>
      <c r="K8" s="146"/>
      <c r="L8" s="146"/>
      <c r="M8" s="146"/>
      <c r="N8" s="146"/>
      <c r="O8" s="146"/>
      <c r="P8" s="146"/>
      <c r="Q8" s="146"/>
      <c r="R8" s="146"/>
    </row>
    <row r="9" spans="1:18" s="82" customFormat="1" ht="15.75" x14ac:dyDescent="0.25">
      <c r="A9" s="508"/>
      <c r="B9" s="508"/>
      <c r="C9" s="508"/>
      <c r="D9" s="508"/>
      <c r="E9" s="508"/>
      <c r="F9" s="508"/>
      <c r="G9" s="508"/>
      <c r="H9" s="673"/>
      <c r="I9" s="673"/>
      <c r="J9" s="673"/>
      <c r="K9" s="673"/>
      <c r="L9" s="673"/>
      <c r="M9" s="146"/>
      <c r="N9" s="146"/>
      <c r="O9" s="146"/>
      <c r="P9" s="146"/>
      <c r="Q9" s="146"/>
      <c r="R9" s="146"/>
    </row>
    <row r="10" spans="1:18" s="84" customFormat="1" ht="18" thickBot="1" x14ac:dyDescent="0.35">
      <c r="A10" s="1567" t="s">
        <v>242</v>
      </c>
      <c r="B10" s="1567"/>
      <c r="C10" s="1567"/>
      <c r="D10" s="1567"/>
      <c r="E10" s="1567"/>
      <c r="F10" s="1567"/>
      <c r="G10" s="1567"/>
      <c r="H10" s="1567"/>
      <c r="I10" s="1567"/>
      <c r="J10" s="1567"/>
      <c r="K10" s="1567"/>
      <c r="L10" s="1567"/>
      <c r="M10" s="1567"/>
      <c r="N10" s="1567"/>
      <c r="O10" s="1567"/>
      <c r="P10" s="1567"/>
      <c r="Q10" s="1567"/>
      <c r="R10" s="1567"/>
    </row>
    <row r="11" spans="1:18" s="1" customFormat="1" ht="16.5" thickTop="1" x14ac:dyDescent="0.25">
      <c r="A11" s="1365" t="s">
        <v>243</v>
      </c>
      <c r="B11" s="1345" t="s">
        <v>244</v>
      </c>
      <c r="C11" s="1345"/>
      <c r="D11" s="1376" t="s">
        <v>245</v>
      </c>
      <c r="E11" s="1376" t="s">
        <v>246</v>
      </c>
      <c r="F11" s="1376" t="s">
        <v>247</v>
      </c>
      <c r="G11" s="1376" t="s">
        <v>248</v>
      </c>
      <c r="H11" s="1376" t="s">
        <v>249</v>
      </c>
      <c r="I11" s="1376"/>
      <c r="J11" s="1376"/>
      <c r="K11" s="1376"/>
      <c r="L11" s="1345" t="s">
        <v>3</v>
      </c>
      <c r="M11" s="1345" t="s">
        <v>4</v>
      </c>
      <c r="N11" s="1345"/>
      <c r="O11" s="1345"/>
      <c r="P11" s="1345"/>
      <c r="Q11" s="1345"/>
      <c r="R11" s="1346"/>
    </row>
    <row r="12" spans="1:18" s="1" customFormat="1" ht="15.75" x14ac:dyDescent="0.25">
      <c r="A12" s="1366"/>
      <c r="B12" s="1339"/>
      <c r="C12" s="1339"/>
      <c r="D12" s="1340"/>
      <c r="E12" s="1340"/>
      <c r="F12" s="1340"/>
      <c r="G12" s="1340"/>
      <c r="H12" s="150" t="s">
        <v>0</v>
      </c>
      <c r="I12" s="150" t="s">
        <v>1</v>
      </c>
      <c r="J12" s="150" t="s">
        <v>250</v>
      </c>
      <c r="K12" s="150" t="s">
        <v>2</v>
      </c>
      <c r="L12" s="1339"/>
      <c r="M12" s="1339"/>
      <c r="N12" s="1339"/>
      <c r="O12" s="1339"/>
      <c r="P12" s="1339"/>
      <c r="Q12" s="1339"/>
      <c r="R12" s="1347"/>
    </row>
    <row r="13" spans="1:18" s="82" customFormat="1" ht="91.5" customHeight="1" thickBot="1" x14ac:dyDescent="0.3">
      <c r="A13" s="144" t="s">
        <v>796</v>
      </c>
      <c r="B13" s="1459" t="s">
        <v>795</v>
      </c>
      <c r="C13" s="1459"/>
      <c r="D13" s="507" t="s">
        <v>794</v>
      </c>
      <c r="E13" s="151" t="s">
        <v>793</v>
      </c>
      <c r="F13" s="151">
        <v>100</v>
      </c>
      <c r="G13" s="151">
        <v>140</v>
      </c>
      <c r="H13" s="152"/>
      <c r="I13" s="152"/>
      <c r="J13" s="152"/>
      <c r="K13" s="153"/>
      <c r="L13" s="154"/>
      <c r="M13" s="1397"/>
      <c r="N13" s="1397"/>
      <c r="O13" s="1397"/>
      <c r="P13" s="1397"/>
      <c r="Q13" s="1397"/>
      <c r="R13" s="1398"/>
    </row>
    <row r="14" spans="1:18" s="82" customFormat="1" ht="16.5" thickTop="1" x14ac:dyDescent="0.25">
      <c r="A14" s="155"/>
      <c r="B14" s="156"/>
      <c r="C14" s="156"/>
      <c r="D14" s="156"/>
      <c r="E14" s="156"/>
      <c r="F14" s="156"/>
      <c r="G14" s="156"/>
      <c r="H14" s="156"/>
      <c r="I14" s="156"/>
      <c r="J14" s="156"/>
      <c r="K14" s="156"/>
      <c r="L14" s="156"/>
      <c r="M14" s="156"/>
      <c r="N14" s="156"/>
      <c r="O14" s="156"/>
      <c r="P14" s="156"/>
      <c r="Q14" s="156"/>
      <c r="R14" s="157"/>
    </row>
    <row r="15" spans="1:18" s="84" customFormat="1" ht="17.25" x14ac:dyDescent="0.3">
      <c r="A15" s="158" t="s">
        <v>251</v>
      </c>
      <c r="B15" s="159"/>
      <c r="C15" s="159"/>
      <c r="D15" s="159"/>
      <c r="E15" s="159"/>
      <c r="F15" s="159"/>
      <c r="G15" s="159"/>
      <c r="H15" s="159"/>
      <c r="I15" s="159"/>
      <c r="J15" s="159"/>
      <c r="K15" s="159"/>
      <c r="L15" s="159"/>
      <c r="M15" s="159"/>
      <c r="N15" s="159"/>
      <c r="O15" s="159"/>
      <c r="P15" s="159"/>
      <c r="Q15" s="159"/>
      <c r="R15" s="160"/>
    </row>
    <row r="16" spans="1:18" s="1" customFormat="1" ht="15.75" x14ac:dyDescent="0.25">
      <c r="A16" s="1366" t="s">
        <v>252</v>
      </c>
      <c r="B16" s="1339"/>
      <c r="C16" s="1340" t="s">
        <v>253</v>
      </c>
      <c r="D16" s="1340" t="s">
        <v>6</v>
      </c>
      <c r="E16" s="1340"/>
      <c r="F16" s="1340"/>
      <c r="G16" s="1340"/>
      <c r="H16" s="1340" t="s">
        <v>254</v>
      </c>
      <c r="I16" s="1340"/>
      <c r="J16" s="1340"/>
      <c r="K16" s="1340"/>
      <c r="L16" s="1339" t="s">
        <v>255</v>
      </c>
      <c r="M16" s="1340" t="s">
        <v>256</v>
      </c>
      <c r="N16" s="1340"/>
      <c r="O16" s="1340"/>
      <c r="P16" s="1340"/>
      <c r="Q16" s="1340"/>
      <c r="R16" s="1341"/>
    </row>
    <row r="17" spans="1:19" s="1" customFormat="1" ht="45.75" customHeight="1" x14ac:dyDescent="0.25">
      <c r="A17" s="1366"/>
      <c r="B17" s="1339"/>
      <c r="C17" s="1340"/>
      <c r="D17" s="150" t="s">
        <v>257</v>
      </c>
      <c r="E17" s="150" t="s">
        <v>7</v>
      </c>
      <c r="F17" s="150" t="s">
        <v>258</v>
      </c>
      <c r="G17" s="150" t="s">
        <v>8</v>
      </c>
      <c r="H17" s="150" t="s">
        <v>0</v>
      </c>
      <c r="I17" s="150" t="s">
        <v>1</v>
      </c>
      <c r="J17" s="150" t="s">
        <v>250</v>
      </c>
      <c r="K17" s="150" t="s">
        <v>2</v>
      </c>
      <c r="L17" s="1339"/>
      <c r="M17" s="161" t="s">
        <v>9</v>
      </c>
      <c r="N17" s="161" t="s">
        <v>10</v>
      </c>
      <c r="O17" s="161" t="s">
        <v>11</v>
      </c>
      <c r="P17" s="161" t="s">
        <v>12</v>
      </c>
      <c r="Q17" s="161" t="s">
        <v>13</v>
      </c>
      <c r="R17" s="162" t="s">
        <v>14</v>
      </c>
    </row>
    <row r="18" spans="1:19" ht="50.25" customHeight="1" x14ac:dyDescent="0.25">
      <c r="A18" s="1570" t="s">
        <v>792</v>
      </c>
      <c r="B18" s="1571"/>
      <c r="C18" s="1415">
        <f>SUM(G18:G29)</f>
        <v>1872500</v>
      </c>
      <c r="D18" s="688" t="s">
        <v>783</v>
      </c>
      <c r="E18" s="164">
        <v>140</v>
      </c>
      <c r="F18" s="165">
        <v>2500</v>
      </c>
      <c r="G18" s="166">
        <f t="shared" ref="G18:G28" si="0">+F18*E18</f>
        <v>350000</v>
      </c>
      <c r="H18" s="166">
        <v>35</v>
      </c>
      <c r="I18" s="166">
        <v>35</v>
      </c>
      <c r="J18" s="166">
        <v>35</v>
      </c>
      <c r="K18" s="166">
        <v>35</v>
      </c>
      <c r="L18" s="167"/>
      <c r="M18" s="164"/>
      <c r="N18" s="164"/>
      <c r="O18" s="164"/>
      <c r="P18" s="164"/>
      <c r="Q18" s="164"/>
      <c r="R18" s="168"/>
      <c r="S18" s="23"/>
    </row>
    <row r="19" spans="1:19" ht="43.5" customHeight="1" x14ac:dyDescent="0.25">
      <c r="A19" s="1557" t="s">
        <v>791</v>
      </c>
      <c r="B19" s="1558"/>
      <c r="C19" s="1416"/>
      <c r="D19" s="689" t="s">
        <v>783</v>
      </c>
      <c r="E19" s="164">
        <v>12</v>
      </c>
      <c r="F19" s="165">
        <v>1500</v>
      </c>
      <c r="G19" s="166">
        <f t="shared" si="0"/>
        <v>18000</v>
      </c>
      <c r="H19" s="166">
        <v>3</v>
      </c>
      <c r="I19" s="166">
        <v>3</v>
      </c>
      <c r="J19" s="166">
        <v>3</v>
      </c>
      <c r="K19" s="166">
        <v>3</v>
      </c>
      <c r="L19" s="167" t="s">
        <v>790</v>
      </c>
      <c r="M19" s="164"/>
      <c r="N19" s="164"/>
      <c r="O19" s="164"/>
      <c r="P19" s="164"/>
      <c r="Q19" s="164"/>
      <c r="R19" s="168"/>
      <c r="S19" s="23"/>
    </row>
    <row r="20" spans="1:19" ht="19.5" customHeight="1" x14ac:dyDescent="0.25">
      <c r="A20" s="1562" t="s">
        <v>789</v>
      </c>
      <c r="B20" s="1563"/>
      <c r="C20" s="1416"/>
      <c r="D20" s="688" t="s">
        <v>788</v>
      </c>
      <c r="E20" s="164">
        <v>12</v>
      </c>
      <c r="F20" s="165">
        <v>2400</v>
      </c>
      <c r="G20" s="166">
        <f t="shared" si="0"/>
        <v>28800</v>
      </c>
      <c r="H20" s="166"/>
      <c r="I20" s="166"/>
      <c r="J20" s="166"/>
      <c r="K20" s="166"/>
      <c r="L20" s="167"/>
      <c r="M20" s="164"/>
      <c r="N20" s="164"/>
      <c r="O20" s="164"/>
      <c r="P20" s="164"/>
      <c r="Q20" s="164"/>
      <c r="R20" s="168"/>
      <c r="S20" s="23"/>
    </row>
    <row r="21" spans="1:19" ht="32.25" customHeight="1" x14ac:dyDescent="0.25">
      <c r="A21" s="1564"/>
      <c r="B21" s="1565"/>
      <c r="C21" s="1416"/>
      <c r="D21" s="688" t="s">
        <v>787</v>
      </c>
      <c r="E21" s="164">
        <v>12</v>
      </c>
      <c r="F21" s="165">
        <v>1050</v>
      </c>
      <c r="G21" s="166">
        <f t="shared" si="0"/>
        <v>12600</v>
      </c>
      <c r="H21" s="166"/>
      <c r="I21" s="166"/>
      <c r="J21" s="166"/>
      <c r="K21" s="166"/>
      <c r="L21" s="167"/>
      <c r="M21" s="164"/>
      <c r="N21" s="164"/>
      <c r="O21" s="164"/>
      <c r="P21" s="164"/>
      <c r="Q21" s="164"/>
      <c r="R21" s="168"/>
      <c r="S21" s="23"/>
    </row>
    <row r="22" spans="1:19" ht="42.75" customHeight="1" x14ac:dyDescent="0.25">
      <c r="A22" s="1564"/>
      <c r="B22" s="1565"/>
      <c r="C22" s="1416"/>
      <c r="D22" s="688" t="s">
        <v>786</v>
      </c>
      <c r="E22" s="164">
        <v>180</v>
      </c>
      <c r="F22" s="165">
        <v>170</v>
      </c>
      <c r="G22" s="166">
        <f t="shared" si="0"/>
        <v>30600</v>
      </c>
      <c r="H22" s="166"/>
      <c r="I22" s="166"/>
      <c r="J22" s="166"/>
      <c r="K22" s="166"/>
      <c r="L22" s="167"/>
      <c r="M22" s="164"/>
      <c r="N22" s="164"/>
      <c r="O22" s="164"/>
      <c r="P22" s="164"/>
      <c r="Q22" s="164"/>
      <c r="R22" s="168"/>
      <c r="S22" s="23"/>
    </row>
    <row r="23" spans="1:19" ht="41.25" customHeight="1" x14ac:dyDescent="0.25">
      <c r="A23" s="1557" t="s">
        <v>785</v>
      </c>
      <c r="B23" s="1558"/>
      <c r="C23" s="1416"/>
      <c r="D23" s="688" t="s">
        <v>783</v>
      </c>
      <c r="E23" s="164">
        <v>25</v>
      </c>
      <c r="F23" s="165">
        <v>2500</v>
      </c>
      <c r="G23" s="166">
        <f t="shared" si="0"/>
        <v>62500</v>
      </c>
      <c r="H23" s="166"/>
      <c r="I23" s="166"/>
      <c r="J23" s="166"/>
      <c r="K23" s="166"/>
      <c r="L23" s="167"/>
      <c r="M23" s="164"/>
      <c r="N23" s="164"/>
      <c r="O23" s="164"/>
      <c r="P23" s="164"/>
      <c r="Q23" s="164"/>
      <c r="R23" s="168"/>
      <c r="S23" s="23"/>
    </row>
    <row r="24" spans="1:19" ht="30.75" customHeight="1" x14ac:dyDescent="0.25">
      <c r="A24" s="1568" t="s">
        <v>784</v>
      </c>
      <c r="B24" s="1569"/>
      <c r="C24" s="1416"/>
      <c r="D24" s="689" t="s">
        <v>783</v>
      </c>
      <c r="E24" s="164">
        <v>1</v>
      </c>
      <c r="F24" s="165">
        <v>20000</v>
      </c>
      <c r="G24" s="166">
        <f t="shared" si="0"/>
        <v>20000</v>
      </c>
      <c r="H24" s="166"/>
      <c r="I24" s="166"/>
      <c r="J24" s="166"/>
      <c r="K24" s="166"/>
      <c r="L24" s="167"/>
      <c r="M24" s="164"/>
      <c r="N24" s="164"/>
      <c r="O24" s="164"/>
      <c r="P24" s="164"/>
      <c r="Q24" s="164"/>
      <c r="R24" s="168"/>
      <c r="S24" s="23"/>
    </row>
    <row r="25" spans="1:19" s="85" customFormat="1" ht="40.5" customHeight="1" x14ac:dyDescent="0.25">
      <c r="A25" s="1562" t="s">
        <v>782</v>
      </c>
      <c r="B25" s="1563"/>
      <c r="C25" s="1416"/>
      <c r="D25" s="688" t="s">
        <v>778</v>
      </c>
      <c r="E25" s="164">
        <v>1</v>
      </c>
      <c r="F25" s="165">
        <v>450000</v>
      </c>
      <c r="G25" s="166">
        <f t="shared" si="0"/>
        <v>450000</v>
      </c>
      <c r="H25" s="166"/>
      <c r="I25" s="166"/>
      <c r="J25" s="166"/>
      <c r="K25" s="166"/>
      <c r="L25" s="164"/>
      <c r="M25" s="164"/>
      <c r="N25" s="164"/>
      <c r="O25" s="164"/>
      <c r="P25" s="164"/>
      <c r="Q25" s="164"/>
      <c r="R25" s="168"/>
      <c r="S25" s="687"/>
    </row>
    <row r="26" spans="1:19" s="85" customFormat="1" ht="40.5" customHeight="1" x14ac:dyDescent="0.25">
      <c r="A26" s="1557" t="s">
        <v>781</v>
      </c>
      <c r="B26" s="1558"/>
      <c r="C26" s="1416"/>
      <c r="D26" s="688" t="s">
        <v>778</v>
      </c>
      <c r="E26" s="164">
        <v>1</v>
      </c>
      <c r="F26" s="165">
        <v>600000</v>
      </c>
      <c r="G26" s="166">
        <f t="shared" si="0"/>
        <v>600000</v>
      </c>
      <c r="H26" s="166"/>
      <c r="I26" s="166"/>
      <c r="J26" s="166"/>
      <c r="K26" s="166"/>
      <c r="L26" s="164"/>
      <c r="M26" s="164"/>
      <c r="N26" s="164"/>
      <c r="O26" s="164"/>
      <c r="P26" s="164"/>
      <c r="Q26" s="164"/>
      <c r="R26" s="168"/>
      <c r="S26" s="687"/>
    </row>
    <row r="27" spans="1:19" ht="42.75" customHeight="1" x14ac:dyDescent="0.25">
      <c r="A27" s="1559" t="s">
        <v>780</v>
      </c>
      <c r="B27" s="1361"/>
      <c r="C27" s="1416"/>
      <c r="D27" s="163" t="s">
        <v>778</v>
      </c>
      <c r="E27" s="164">
        <v>1</v>
      </c>
      <c r="F27" s="165">
        <v>150000</v>
      </c>
      <c r="G27" s="166">
        <f t="shared" si="0"/>
        <v>150000</v>
      </c>
      <c r="H27" s="166"/>
      <c r="I27" s="166"/>
      <c r="J27" s="166"/>
      <c r="K27" s="166"/>
      <c r="L27" s="164"/>
      <c r="M27" s="164"/>
      <c r="N27" s="164"/>
      <c r="O27" s="164"/>
      <c r="P27" s="164"/>
      <c r="Q27" s="164"/>
      <c r="R27" s="168"/>
      <c r="S27" s="23"/>
    </row>
    <row r="28" spans="1:19" ht="36.75" customHeight="1" thickBot="1" x14ac:dyDescent="0.3">
      <c r="A28" s="1560" t="s">
        <v>779</v>
      </c>
      <c r="B28" s="1561"/>
      <c r="C28" s="1416"/>
      <c r="D28" s="499" t="s">
        <v>778</v>
      </c>
      <c r="E28" s="500">
        <v>1</v>
      </c>
      <c r="F28" s="501">
        <v>150000</v>
      </c>
      <c r="G28" s="502">
        <f t="shared" si="0"/>
        <v>150000</v>
      </c>
      <c r="H28" s="502"/>
      <c r="I28" s="502"/>
      <c r="J28" s="502"/>
      <c r="K28" s="502"/>
      <c r="L28" s="500"/>
      <c r="M28" s="500"/>
      <c r="N28" s="500"/>
      <c r="O28" s="500"/>
      <c r="P28" s="500"/>
      <c r="Q28" s="500"/>
      <c r="R28" s="503"/>
      <c r="S28" s="23"/>
    </row>
    <row r="29" spans="1:19" ht="21" customHeight="1" thickBot="1" x14ac:dyDescent="0.3">
      <c r="A29" s="1554" t="s">
        <v>777</v>
      </c>
      <c r="B29" s="1555"/>
      <c r="C29" s="1555"/>
      <c r="D29" s="1555"/>
      <c r="E29" s="1555"/>
      <c r="F29" s="1555"/>
      <c r="G29" s="1555"/>
      <c r="H29" s="1555"/>
      <c r="I29" s="1555"/>
      <c r="J29" s="1555"/>
      <c r="K29" s="1555"/>
      <c r="L29" s="1555"/>
      <c r="M29" s="1555"/>
      <c r="N29" s="1555"/>
      <c r="O29" s="1555"/>
      <c r="P29" s="1555"/>
      <c r="Q29" s="1555"/>
      <c r="R29" s="1556"/>
      <c r="S29" s="23"/>
    </row>
    <row r="30" spans="1:19" s="82" customFormat="1" ht="19.5" thickTop="1" x14ac:dyDescent="0.25">
      <c r="A30" s="1566"/>
      <c r="B30" s="1566"/>
      <c r="C30" s="1566"/>
      <c r="D30" s="1566"/>
      <c r="E30" s="1566"/>
      <c r="F30" s="1566"/>
      <c r="G30" s="1566"/>
      <c r="H30" s="1566"/>
      <c r="I30" s="1566"/>
      <c r="J30" s="1566"/>
      <c r="K30" s="1566"/>
      <c r="L30" s="1566"/>
      <c r="M30" s="1566"/>
      <c r="N30" s="1566"/>
      <c r="O30" s="1566"/>
      <c r="P30" s="1566"/>
      <c r="Q30" s="1566"/>
      <c r="R30" s="1566"/>
    </row>
    <row r="31" spans="1:19" s="82" customFormat="1" ht="18.75" x14ac:dyDescent="0.25">
      <c r="A31" s="686"/>
      <c r="B31" s="686"/>
      <c r="C31" s="686"/>
      <c r="D31" s="686"/>
      <c r="E31" s="686"/>
      <c r="F31" s="686"/>
      <c r="G31" s="686"/>
      <c r="H31" s="686"/>
      <c r="I31" s="686"/>
      <c r="J31" s="686"/>
      <c r="K31" s="686"/>
      <c r="L31" s="686"/>
      <c r="M31" s="686"/>
      <c r="N31" s="686"/>
      <c r="O31" s="686"/>
      <c r="P31" s="686"/>
      <c r="Q31" s="686"/>
      <c r="R31" s="686"/>
    </row>
    <row r="32" spans="1:19" s="82" customFormat="1" ht="17.25" x14ac:dyDescent="0.3">
      <c r="A32" s="685"/>
      <c r="B32" s="684"/>
      <c r="C32" s="684"/>
      <c r="D32" s="684"/>
      <c r="E32" s="684"/>
      <c r="F32" s="684"/>
      <c r="G32" s="684"/>
      <c r="H32" s="684"/>
      <c r="I32" s="684"/>
      <c r="J32" s="684"/>
      <c r="K32" s="684"/>
      <c r="L32" s="684"/>
      <c r="M32" s="684"/>
      <c r="N32" s="84"/>
      <c r="O32" s="84"/>
      <c r="P32" s="84"/>
      <c r="Q32" s="84"/>
      <c r="R32" s="84"/>
    </row>
    <row r="33" spans="3:12" s="82" customFormat="1" x14ac:dyDescent="0.25">
      <c r="C33" s="683"/>
      <c r="E33" s="682"/>
      <c r="F33" s="683"/>
      <c r="G33" s="683"/>
      <c r="H33" s="683"/>
      <c r="I33" s="683"/>
      <c r="J33" s="683"/>
      <c r="K33" s="683"/>
    </row>
    <row r="34" spans="3:12" s="82" customFormat="1" x14ac:dyDescent="0.25">
      <c r="C34" s="683"/>
      <c r="E34" s="682"/>
      <c r="F34" s="683"/>
      <c r="G34" s="683"/>
      <c r="H34" s="683"/>
      <c r="I34" s="683"/>
      <c r="J34" s="683"/>
      <c r="K34" s="683"/>
    </row>
    <row r="35" spans="3:12" s="82" customFormat="1" x14ac:dyDescent="0.25">
      <c r="C35" s="683"/>
      <c r="E35" s="682"/>
      <c r="F35" s="683"/>
      <c r="G35" s="683"/>
      <c r="H35" s="683"/>
      <c r="I35" s="683"/>
      <c r="J35" s="683"/>
      <c r="K35" s="683"/>
    </row>
    <row r="36" spans="3:12" s="82" customFormat="1" x14ac:dyDescent="0.25">
      <c r="C36" s="683"/>
      <c r="E36" s="682"/>
      <c r="F36" s="683"/>
      <c r="G36" s="683"/>
      <c r="H36" s="683"/>
      <c r="I36" s="683"/>
      <c r="J36" s="683"/>
      <c r="K36" s="683"/>
    </row>
    <row r="37" spans="3:12" s="82" customFormat="1" x14ac:dyDescent="0.25">
      <c r="C37" s="683"/>
      <c r="E37" s="682"/>
      <c r="F37" s="683"/>
      <c r="G37" s="683"/>
      <c r="H37" s="683"/>
      <c r="I37" s="683"/>
      <c r="J37" s="683"/>
      <c r="K37" s="683"/>
    </row>
    <row r="38" spans="3:12" s="82" customFormat="1" x14ac:dyDescent="0.25">
      <c r="C38" s="683"/>
      <c r="E38" s="682"/>
      <c r="F38" s="683"/>
      <c r="G38" s="683"/>
      <c r="H38" s="683"/>
      <c r="I38" s="683"/>
      <c r="J38" s="683"/>
      <c r="K38" s="683"/>
    </row>
    <row r="39" spans="3:12" s="82" customFormat="1" x14ac:dyDescent="0.25">
      <c r="C39" s="683"/>
      <c r="E39" s="682"/>
      <c r="F39" s="683"/>
      <c r="G39" s="683"/>
      <c r="H39" s="683"/>
      <c r="I39" s="683"/>
      <c r="J39" s="683"/>
      <c r="K39" s="683"/>
    </row>
    <row r="40" spans="3:12" s="82" customFormat="1" x14ac:dyDescent="0.25">
      <c r="C40" s="683"/>
      <c r="E40" s="682"/>
      <c r="F40" s="683"/>
      <c r="G40" s="683"/>
      <c r="H40" s="683"/>
      <c r="I40" s="683"/>
      <c r="J40" s="683"/>
      <c r="K40" s="683"/>
    </row>
    <row r="41" spans="3:12" s="82" customFormat="1" x14ac:dyDescent="0.25">
      <c r="C41" s="683"/>
      <c r="E41" s="682"/>
      <c r="F41" s="683"/>
      <c r="G41" s="683"/>
      <c r="H41" s="683"/>
      <c r="I41" s="683"/>
      <c r="J41" s="683"/>
      <c r="K41" s="683"/>
    </row>
    <row r="42" spans="3:12" s="82" customFormat="1" x14ac:dyDescent="0.25">
      <c r="C42" s="683"/>
      <c r="E42" s="682"/>
      <c r="F42" s="683"/>
      <c r="G42" s="683"/>
      <c r="H42" s="683"/>
      <c r="I42" s="683"/>
      <c r="J42" s="683"/>
      <c r="K42" s="683"/>
    </row>
    <row r="43" spans="3:12" s="82" customFormat="1" x14ac:dyDescent="0.25">
      <c r="C43" s="683"/>
      <c r="E43" s="682"/>
      <c r="F43" s="683"/>
      <c r="G43" s="683"/>
      <c r="H43" s="683"/>
      <c r="I43" s="683"/>
      <c r="J43" s="683"/>
      <c r="K43" s="683"/>
    </row>
    <row r="44" spans="3:12" s="82" customFormat="1" x14ac:dyDescent="0.25">
      <c r="H44" s="682"/>
      <c r="L44" s="682"/>
    </row>
    <row r="45" spans="3:12" s="82" customFormat="1" x14ac:dyDescent="0.25">
      <c r="C45" s="683"/>
      <c r="E45" s="682"/>
    </row>
    <row r="46" spans="3:12" s="82" customFormat="1" x14ac:dyDescent="0.25"/>
    <row r="47" spans="3:12" s="82" customFormat="1" x14ac:dyDescent="0.25"/>
    <row r="48" spans="3:12" s="82" customFormat="1" x14ac:dyDescent="0.25"/>
    <row r="49" s="82" customFormat="1" x14ac:dyDescent="0.25"/>
    <row r="50" s="82" customFormat="1" x14ac:dyDescent="0.25"/>
    <row r="51" s="82" customFormat="1" x14ac:dyDescent="0.25"/>
    <row r="52" s="82" customFormat="1" x14ac:dyDescent="0.25"/>
    <row r="53" s="82" customFormat="1" x14ac:dyDescent="0.25"/>
    <row r="54" s="82" customFormat="1" x14ac:dyDescent="0.25"/>
    <row r="55" s="82" customFormat="1" x14ac:dyDescent="0.25"/>
    <row r="56" s="82" customFormat="1" x14ac:dyDescent="0.25"/>
    <row r="57" s="82" customFormat="1" x14ac:dyDescent="0.25"/>
    <row r="58" s="82" customFormat="1" x14ac:dyDescent="0.25"/>
    <row r="59" s="82" customFormat="1" x14ac:dyDescent="0.25"/>
    <row r="60" s="82" customFormat="1" x14ac:dyDescent="0.25"/>
  </sheetData>
  <mergeCells count="34">
    <mergeCell ref="B4:D4"/>
    <mergeCell ref="C16:C17"/>
    <mergeCell ref="D16:G16"/>
    <mergeCell ref="E11:E12"/>
    <mergeCell ref="F11:F12"/>
    <mergeCell ref="G11:G12"/>
    <mergeCell ref="H11:K11"/>
    <mergeCell ref="A23:B23"/>
    <mergeCell ref="A18:B18"/>
    <mergeCell ref="A19:B19"/>
    <mergeCell ref="L11:L12"/>
    <mergeCell ref="A30:R30"/>
    <mergeCell ref="B5:D5"/>
    <mergeCell ref="B6:D6"/>
    <mergeCell ref="A8:B8"/>
    <mergeCell ref="M11:R12"/>
    <mergeCell ref="B13:C13"/>
    <mergeCell ref="M13:R13"/>
    <mergeCell ref="A16:B17"/>
    <mergeCell ref="C18:C28"/>
    <mergeCell ref="H16:K16"/>
    <mergeCell ref="L16:L17"/>
    <mergeCell ref="A10:R10"/>
    <mergeCell ref="A11:A12"/>
    <mergeCell ref="B11:C12"/>
    <mergeCell ref="D11:D12"/>
    <mergeCell ref="A29:R29"/>
    <mergeCell ref="M16:R16"/>
    <mergeCell ref="A26:B26"/>
    <mergeCell ref="A27:B27"/>
    <mergeCell ref="A28:B28"/>
    <mergeCell ref="A25:B25"/>
    <mergeCell ref="A20:B22"/>
    <mergeCell ref="A24:B24"/>
  </mergeCells>
  <printOptions horizontalCentered="1"/>
  <pageMargins left="0.51181102362204722" right="0.51181102362204722" top="0.55118110236220474" bottom="0.55118110236220474" header="0.31496062992125984" footer="0.31496062992125984"/>
  <pageSetup scale="54" fitToWidth="20" fitToHeight="20" orientation="landscape" horizontalDpi="300" verticalDpi="300" r:id="rId1"/>
  <headerFooter>
    <oddFooter>&amp;C&amp;P&amp;R&amp;F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view="pageBreakPreview" topLeftCell="A43" zoomScale="90" zoomScaleNormal="90" zoomScaleSheetLayoutView="90" workbookViewId="0">
      <selection activeCell="C55" sqref="C55"/>
    </sheetView>
  </sheetViews>
  <sheetFormatPr baseColWidth="10" defaultRowHeight="15" x14ac:dyDescent="0.25"/>
  <cols>
    <col min="1" max="1" width="37.28515625" style="617" customWidth="1"/>
    <col min="2" max="2" width="16" style="617" customWidth="1"/>
    <col min="3" max="3" width="26.42578125" style="619" customWidth="1"/>
    <col min="4" max="4" width="23.42578125" style="617" customWidth="1"/>
    <col min="5" max="5" width="17.5703125" style="617" customWidth="1"/>
    <col min="6" max="6" width="14" style="617" customWidth="1"/>
    <col min="7" max="7" width="15.85546875" style="618" customWidth="1"/>
    <col min="8" max="8" width="10.5703125" style="617" customWidth="1"/>
    <col min="9" max="9" width="13" style="617" customWidth="1"/>
    <col min="10" max="10" width="11" style="617" customWidth="1"/>
    <col min="11" max="11" width="10.140625" style="617" customWidth="1"/>
    <col min="12" max="12" width="16.5703125" style="617" customWidth="1"/>
    <col min="13" max="18" width="5.7109375" style="617" customWidth="1"/>
    <col min="19" max="19" width="1.7109375" style="617" customWidth="1"/>
    <col min="20" max="16384" width="11.42578125" style="617"/>
  </cols>
  <sheetData>
    <row r="1" spans="1:18" s="620" customFormat="1" ht="19.5" customHeight="1" x14ac:dyDescent="0.25">
      <c r="A1" s="379" t="s">
        <v>776</v>
      </c>
      <c r="B1" s="379" t="s">
        <v>231</v>
      </c>
      <c r="C1" s="678"/>
      <c r="D1" s="379"/>
      <c r="E1" s="488"/>
      <c r="F1" s="488"/>
      <c r="G1" s="676"/>
      <c r="H1" s="488"/>
      <c r="I1" s="488"/>
      <c r="J1" s="488"/>
      <c r="K1" s="488"/>
      <c r="L1" s="488"/>
      <c r="M1" s="488"/>
      <c r="N1" s="488"/>
      <c r="O1" s="488"/>
      <c r="P1" s="488"/>
      <c r="Q1" s="488"/>
      <c r="R1" s="488"/>
    </row>
    <row r="2" spans="1:18" s="620" customFormat="1" ht="18" customHeight="1" x14ac:dyDescent="0.25">
      <c r="A2" s="379" t="s">
        <v>5</v>
      </c>
      <c r="B2" s="681" t="s">
        <v>239</v>
      </c>
      <c r="C2" s="680"/>
      <c r="D2" s="379"/>
      <c r="E2" s="488"/>
      <c r="F2" s="488"/>
      <c r="G2" s="676"/>
      <c r="H2" s="488"/>
      <c r="I2" s="488"/>
      <c r="J2" s="488"/>
      <c r="K2" s="488"/>
      <c r="L2" s="488"/>
      <c r="M2" s="488"/>
      <c r="N2" s="488"/>
      <c r="O2" s="488"/>
      <c r="P2" s="488"/>
      <c r="Q2" s="488"/>
      <c r="R2" s="488"/>
    </row>
    <row r="3" spans="1:18" s="620" customFormat="1" ht="14.25" customHeight="1" x14ac:dyDescent="0.25">
      <c r="A3" s="379" t="s">
        <v>234</v>
      </c>
      <c r="B3" s="1602" t="s">
        <v>775</v>
      </c>
      <c r="C3" s="1602"/>
      <c r="D3" s="379"/>
      <c r="E3" s="488"/>
      <c r="F3" s="488"/>
      <c r="G3" s="676"/>
      <c r="H3" s="488"/>
      <c r="I3" s="488"/>
      <c r="J3" s="488"/>
      <c r="K3" s="488"/>
      <c r="L3" s="488"/>
      <c r="M3" s="488"/>
      <c r="N3" s="488"/>
      <c r="O3" s="488"/>
      <c r="P3" s="488"/>
      <c r="Q3" s="488"/>
      <c r="R3" s="488"/>
    </row>
    <row r="4" spans="1:18" s="620" customFormat="1" ht="15" customHeight="1" x14ac:dyDescent="0.25">
      <c r="A4" s="379" t="s">
        <v>235</v>
      </c>
      <c r="B4" s="379" t="s">
        <v>237</v>
      </c>
      <c r="C4" s="678"/>
      <c r="D4" s="379"/>
      <c r="E4" s="488"/>
      <c r="F4" s="488"/>
      <c r="G4" s="676"/>
      <c r="H4" s="488"/>
      <c r="I4" s="488"/>
      <c r="J4" s="488"/>
      <c r="K4" s="488"/>
      <c r="L4" s="488"/>
      <c r="M4" s="488"/>
      <c r="N4" s="488"/>
      <c r="O4" s="488"/>
      <c r="P4" s="488"/>
      <c r="Q4" s="488"/>
      <c r="R4" s="488"/>
    </row>
    <row r="5" spans="1:18" s="620" customFormat="1" ht="29.25" customHeight="1" x14ac:dyDescent="0.25">
      <c r="A5" s="379" t="s">
        <v>233</v>
      </c>
      <c r="B5" s="1603" t="s">
        <v>236</v>
      </c>
      <c r="C5" s="1603"/>
      <c r="D5" s="1603"/>
      <c r="E5" s="488"/>
      <c r="F5" s="488"/>
      <c r="G5" s="676"/>
      <c r="H5" s="488"/>
      <c r="I5" s="488"/>
      <c r="J5" s="488"/>
      <c r="K5" s="488"/>
      <c r="L5" s="488"/>
      <c r="M5" s="488"/>
      <c r="N5" s="488"/>
      <c r="O5" s="488"/>
      <c r="P5" s="488"/>
      <c r="Q5" s="488"/>
      <c r="R5" s="488"/>
    </row>
    <row r="6" spans="1:18" s="620" customFormat="1" ht="35.25" customHeight="1" x14ac:dyDescent="0.25">
      <c r="A6" s="379" t="s">
        <v>774</v>
      </c>
      <c r="B6" s="1603" t="s">
        <v>238</v>
      </c>
      <c r="C6" s="1603"/>
      <c r="D6" s="1603"/>
      <c r="E6" s="488"/>
      <c r="F6" s="488"/>
      <c r="G6" s="676"/>
      <c r="H6" s="488"/>
      <c r="I6" s="488"/>
      <c r="J6" s="488"/>
      <c r="K6" s="488"/>
      <c r="L6" s="488"/>
      <c r="M6" s="488"/>
      <c r="N6" s="488"/>
      <c r="O6" s="488"/>
      <c r="P6" s="488"/>
      <c r="Q6" s="488"/>
      <c r="R6" s="488"/>
    </row>
    <row r="7" spans="1:18" s="679" customFormat="1" ht="20.25" customHeight="1" x14ac:dyDescent="0.25">
      <c r="A7" s="379" t="s">
        <v>773</v>
      </c>
      <c r="B7" s="379"/>
      <c r="C7" s="678"/>
      <c r="D7" s="677"/>
      <c r="E7" s="488"/>
      <c r="F7" s="488"/>
      <c r="G7" s="676"/>
      <c r="H7" s="488"/>
      <c r="I7" s="488"/>
      <c r="J7" s="149"/>
      <c r="K7" s="149"/>
      <c r="L7" s="489" t="s">
        <v>494</v>
      </c>
      <c r="M7" s="488"/>
      <c r="N7" s="488"/>
      <c r="O7" s="488"/>
      <c r="P7" s="488"/>
      <c r="Q7" s="488"/>
      <c r="R7" s="488"/>
    </row>
    <row r="8" spans="1:18" s="620" customFormat="1" ht="17.25" customHeight="1" x14ac:dyDescent="0.25">
      <c r="A8" s="379" t="s">
        <v>772</v>
      </c>
      <c r="B8" s="379"/>
      <c r="C8" s="678"/>
      <c r="D8" s="677"/>
      <c r="E8" s="488"/>
      <c r="F8" s="488"/>
      <c r="G8" s="676"/>
      <c r="H8" s="488"/>
      <c r="I8" s="488"/>
      <c r="J8" s="149"/>
      <c r="K8" s="149"/>
      <c r="L8" s="149"/>
      <c r="M8" s="488"/>
      <c r="N8" s="488"/>
      <c r="O8" s="488"/>
      <c r="P8" s="488"/>
      <c r="Q8" s="488"/>
      <c r="R8" s="488"/>
    </row>
    <row r="9" spans="1:18" s="620" customFormat="1" ht="14.25" customHeight="1" x14ac:dyDescent="0.25">
      <c r="A9" s="511" t="s">
        <v>771</v>
      </c>
      <c r="B9" s="511"/>
      <c r="C9" s="678"/>
      <c r="D9" s="677"/>
      <c r="E9" s="488"/>
      <c r="F9" s="488"/>
      <c r="G9" s="676"/>
      <c r="H9" s="488"/>
      <c r="I9" s="488"/>
      <c r="J9" s="149"/>
      <c r="K9" s="149"/>
      <c r="L9" s="149"/>
      <c r="M9" s="488"/>
      <c r="N9" s="488"/>
      <c r="O9" s="488"/>
      <c r="P9" s="488"/>
      <c r="Q9" s="488"/>
      <c r="R9" s="488"/>
    </row>
    <row r="10" spans="1:18" s="620" customFormat="1" ht="15.75" x14ac:dyDescent="0.25">
      <c r="A10" s="512"/>
      <c r="B10" s="512"/>
      <c r="C10" s="675"/>
      <c r="D10" s="512"/>
      <c r="E10" s="508"/>
      <c r="F10" s="508"/>
      <c r="G10" s="674"/>
      <c r="H10" s="673"/>
      <c r="I10" s="673"/>
      <c r="J10" s="673"/>
      <c r="K10" s="673"/>
      <c r="L10" s="673"/>
      <c r="M10" s="488"/>
      <c r="N10" s="488"/>
      <c r="O10" s="488"/>
      <c r="P10" s="488"/>
      <c r="Q10" s="488"/>
      <c r="R10" s="488"/>
    </row>
    <row r="11" spans="1:18" s="667" customFormat="1" ht="30" customHeight="1" thickBot="1" x14ac:dyDescent="0.3">
      <c r="A11" s="1604" t="s">
        <v>242</v>
      </c>
      <c r="B11" s="1604"/>
      <c r="C11" s="1604"/>
      <c r="D11" s="1604"/>
      <c r="E11" s="1604"/>
      <c r="F11" s="1604"/>
      <c r="G11" s="1604"/>
      <c r="H11" s="1604"/>
      <c r="I11" s="1604"/>
      <c r="J11" s="1604"/>
      <c r="K11" s="1604"/>
      <c r="L11" s="1604"/>
      <c r="M11" s="1604"/>
      <c r="N11" s="1604"/>
      <c r="O11" s="1604"/>
      <c r="P11" s="1604"/>
      <c r="Q11" s="1604"/>
      <c r="R11" s="1604"/>
    </row>
    <row r="12" spans="1:18" s="662" customFormat="1" ht="30" customHeight="1" thickTop="1" x14ac:dyDescent="0.25">
      <c r="A12" s="1619" t="s">
        <v>243</v>
      </c>
      <c r="B12" s="1589" t="s">
        <v>490</v>
      </c>
      <c r="C12" s="1589"/>
      <c r="D12" s="1605" t="s">
        <v>770</v>
      </c>
      <c r="E12" s="1605" t="s">
        <v>246</v>
      </c>
      <c r="F12" s="1605" t="s">
        <v>247</v>
      </c>
      <c r="G12" s="1606" t="s">
        <v>248</v>
      </c>
      <c r="H12" s="1605" t="s">
        <v>249</v>
      </c>
      <c r="I12" s="1605"/>
      <c r="J12" s="1605"/>
      <c r="K12" s="1605"/>
      <c r="L12" s="1589" t="s">
        <v>3</v>
      </c>
      <c r="M12" s="1589" t="s">
        <v>4</v>
      </c>
      <c r="N12" s="1589"/>
      <c r="O12" s="1589"/>
      <c r="P12" s="1589"/>
      <c r="Q12" s="1589"/>
      <c r="R12" s="1590"/>
    </row>
    <row r="13" spans="1:18" s="662" customFormat="1" ht="30" customHeight="1" x14ac:dyDescent="0.25">
      <c r="A13" s="1601"/>
      <c r="B13" s="1591"/>
      <c r="C13" s="1591"/>
      <c r="D13" s="1599"/>
      <c r="E13" s="1599"/>
      <c r="F13" s="1599"/>
      <c r="G13" s="1607"/>
      <c r="H13" s="665" t="s">
        <v>0</v>
      </c>
      <c r="I13" s="665" t="s">
        <v>1</v>
      </c>
      <c r="J13" s="665" t="s">
        <v>250</v>
      </c>
      <c r="K13" s="665" t="s">
        <v>2</v>
      </c>
      <c r="L13" s="1591"/>
      <c r="M13" s="1591"/>
      <c r="N13" s="1591"/>
      <c r="O13" s="1591"/>
      <c r="P13" s="1591"/>
      <c r="Q13" s="1591"/>
      <c r="R13" s="1592"/>
    </row>
    <row r="14" spans="1:18" s="620" customFormat="1" ht="57.75" thickBot="1" x14ac:dyDescent="0.3">
      <c r="A14" s="672" t="s">
        <v>769</v>
      </c>
      <c r="B14" s="1618" t="s">
        <v>768</v>
      </c>
      <c r="C14" s="1618"/>
      <c r="D14" s="671"/>
      <c r="E14" s="671" t="s">
        <v>564</v>
      </c>
      <c r="F14" s="671"/>
      <c r="G14" s="670"/>
      <c r="H14" s="669">
        <f>SUM(H19:H52)</f>
        <v>11950</v>
      </c>
      <c r="I14" s="649">
        <f>SUM(I20:I52)</f>
        <v>1157215</v>
      </c>
      <c r="J14" s="649">
        <f>SUM(J19:J52)</f>
        <v>680950</v>
      </c>
      <c r="K14" s="649">
        <f>SUM(K20:K52)</f>
        <v>19300</v>
      </c>
      <c r="L14" s="668">
        <f>SUM(G19:G52)</f>
        <v>61869415</v>
      </c>
      <c r="M14" s="1593"/>
      <c r="N14" s="1593"/>
      <c r="O14" s="1593"/>
      <c r="P14" s="1593"/>
      <c r="Q14" s="1593"/>
      <c r="R14" s="1594"/>
    </row>
    <row r="15" spans="1:18" s="620" customFormat="1" ht="16.5" thickTop="1" thickBot="1" x14ac:dyDescent="0.3">
      <c r="A15" s="1613" t="s">
        <v>251</v>
      </c>
      <c r="B15" s="1613"/>
      <c r="C15" s="1613"/>
      <c r="D15" s="1613"/>
      <c r="E15" s="1613"/>
      <c r="F15" s="1613"/>
      <c r="G15" s="1613"/>
      <c r="H15" s="1613"/>
      <c r="I15" s="1613"/>
      <c r="J15" s="1613"/>
      <c r="K15" s="1613"/>
      <c r="L15" s="1613"/>
      <c r="M15" s="1613"/>
      <c r="N15" s="1613"/>
      <c r="O15" s="1613"/>
      <c r="P15" s="1613"/>
      <c r="Q15" s="1613"/>
      <c r="R15" s="1613"/>
    </row>
    <row r="16" spans="1:18" s="667" customFormat="1" ht="30" customHeight="1" thickTop="1" x14ac:dyDescent="0.25"/>
    <row r="17" spans="1:19" s="662" customFormat="1" ht="30" customHeight="1" x14ac:dyDescent="0.25">
      <c r="A17" s="1601" t="s">
        <v>252</v>
      </c>
      <c r="B17" s="1591"/>
      <c r="C17" s="1599" t="s">
        <v>253</v>
      </c>
      <c r="D17" s="1599" t="s">
        <v>6</v>
      </c>
      <c r="E17" s="1599"/>
      <c r="F17" s="1599"/>
      <c r="G17" s="1599"/>
      <c r="H17" s="1599" t="s">
        <v>254</v>
      </c>
      <c r="I17" s="1599"/>
      <c r="J17" s="1599"/>
      <c r="K17" s="1599"/>
      <c r="L17" s="1591" t="s">
        <v>255</v>
      </c>
      <c r="M17" s="1599" t="s">
        <v>256</v>
      </c>
      <c r="N17" s="1599"/>
      <c r="O17" s="1599"/>
      <c r="P17" s="1599"/>
      <c r="Q17" s="1599"/>
      <c r="R17" s="1600"/>
    </row>
    <row r="18" spans="1:19" s="662" customFormat="1" ht="30" customHeight="1" x14ac:dyDescent="0.25">
      <c r="A18" s="1601"/>
      <c r="B18" s="1591"/>
      <c r="C18" s="1599"/>
      <c r="D18" s="665" t="s">
        <v>257</v>
      </c>
      <c r="E18" s="665" t="s">
        <v>7</v>
      </c>
      <c r="F18" s="665" t="s">
        <v>258</v>
      </c>
      <c r="G18" s="666" t="s">
        <v>8</v>
      </c>
      <c r="H18" s="665" t="s">
        <v>0</v>
      </c>
      <c r="I18" s="665" t="s">
        <v>1</v>
      </c>
      <c r="J18" s="665" t="s">
        <v>250</v>
      </c>
      <c r="K18" s="665" t="s">
        <v>2</v>
      </c>
      <c r="L18" s="1591"/>
      <c r="M18" s="664" t="s">
        <v>9</v>
      </c>
      <c r="N18" s="664" t="s">
        <v>10</v>
      </c>
      <c r="O18" s="664" t="s">
        <v>11</v>
      </c>
      <c r="P18" s="664" t="s">
        <v>12</v>
      </c>
      <c r="Q18" s="664" t="s">
        <v>13</v>
      </c>
      <c r="R18" s="663" t="s">
        <v>14</v>
      </c>
    </row>
    <row r="19" spans="1:19" s="655" customFormat="1" ht="59.25" customHeight="1" x14ac:dyDescent="0.25">
      <c r="A19" s="1575" t="s">
        <v>767</v>
      </c>
      <c r="B19" s="1576"/>
      <c r="C19" s="661">
        <f>G19</f>
        <v>1500</v>
      </c>
      <c r="D19" s="642" t="s">
        <v>527</v>
      </c>
      <c r="E19" s="642">
        <v>15</v>
      </c>
      <c r="F19" s="649">
        <v>100</v>
      </c>
      <c r="G19" s="649">
        <f t="shared" ref="G19:G52" si="0">+E19*F19</f>
        <v>1500</v>
      </c>
      <c r="H19" s="649">
        <f>G19</f>
        <v>1500</v>
      </c>
      <c r="I19" s="660"/>
      <c r="J19" s="649"/>
      <c r="K19" s="649"/>
      <c r="L19" s="642" t="s">
        <v>746</v>
      </c>
      <c r="M19" s="642">
        <v>1</v>
      </c>
      <c r="N19" s="642">
        <v>2</v>
      </c>
      <c r="O19" s="642">
        <v>3</v>
      </c>
      <c r="P19" s="642">
        <v>1</v>
      </c>
      <c r="Q19" s="642">
        <v>1</v>
      </c>
      <c r="R19" s="641" t="s">
        <v>478</v>
      </c>
      <c r="S19" s="656"/>
    </row>
    <row r="20" spans="1:19" s="655" customFormat="1" ht="24.95" customHeight="1" x14ac:dyDescent="0.25">
      <c r="A20" s="1575" t="s">
        <v>766</v>
      </c>
      <c r="B20" s="1576"/>
      <c r="C20" s="1572">
        <f>SUM(G20:G23)</f>
        <v>33510</v>
      </c>
      <c r="D20" s="642" t="s">
        <v>751</v>
      </c>
      <c r="E20" s="642">
        <v>40</v>
      </c>
      <c r="F20" s="649">
        <v>800</v>
      </c>
      <c r="G20" s="649">
        <f t="shared" si="0"/>
        <v>32000</v>
      </c>
      <c r="H20" s="649"/>
      <c r="I20" s="649">
        <f t="shared" ref="I20:I32" si="1">G20</f>
        <v>32000</v>
      </c>
      <c r="J20" s="649"/>
      <c r="K20" s="649"/>
      <c r="L20" s="642" t="s">
        <v>746</v>
      </c>
      <c r="M20" s="642">
        <v>1</v>
      </c>
      <c r="N20" s="642">
        <v>2</v>
      </c>
      <c r="O20" s="642">
        <v>3</v>
      </c>
      <c r="P20" s="642">
        <v>1</v>
      </c>
      <c r="Q20" s="642">
        <v>1</v>
      </c>
      <c r="R20" s="641" t="s">
        <v>478</v>
      </c>
      <c r="S20" s="656"/>
    </row>
    <row r="21" spans="1:19" s="655" customFormat="1" ht="24.95" customHeight="1" x14ac:dyDescent="0.25">
      <c r="A21" s="1577"/>
      <c r="B21" s="1578"/>
      <c r="C21" s="1573"/>
      <c r="D21" s="642" t="s">
        <v>529</v>
      </c>
      <c r="E21" s="642">
        <v>10</v>
      </c>
      <c r="F21" s="649">
        <v>45</v>
      </c>
      <c r="G21" s="649">
        <f t="shared" si="0"/>
        <v>450</v>
      </c>
      <c r="H21" s="649"/>
      <c r="I21" s="649">
        <f t="shared" si="1"/>
        <v>450</v>
      </c>
      <c r="J21" s="649"/>
      <c r="K21" s="649"/>
      <c r="L21" s="642" t="s">
        <v>746</v>
      </c>
      <c r="M21" s="642">
        <v>1</v>
      </c>
      <c r="N21" s="654">
        <v>2</v>
      </c>
      <c r="O21" s="654">
        <v>3</v>
      </c>
      <c r="P21" s="654">
        <v>9</v>
      </c>
      <c r="Q21" s="654">
        <v>2</v>
      </c>
      <c r="R21" s="641"/>
      <c r="S21" s="656"/>
    </row>
    <row r="22" spans="1:19" ht="24.95" customHeight="1" x14ac:dyDescent="0.25">
      <c r="A22" s="1577"/>
      <c r="B22" s="1578"/>
      <c r="C22" s="1573"/>
      <c r="D22" s="642" t="s">
        <v>559</v>
      </c>
      <c r="E22" s="642">
        <v>20</v>
      </c>
      <c r="F22" s="649">
        <v>8</v>
      </c>
      <c r="G22" s="649">
        <f t="shared" si="0"/>
        <v>160</v>
      </c>
      <c r="H22" s="649"/>
      <c r="I22" s="649">
        <f t="shared" si="1"/>
        <v>160</v>
      </c>
      <c r="J22" s="649"/>
      <c r="K22" s="649"/>
      <c r="L22" s="642" t="s">
        <v>746</v>
      </c>
      <c r="M22" s="642">
        <v>1</v>
      </c>
      <c r="N22" s="654">
        <v>2</v>
      </c>
      <c r="O22" s="654">
        <v>3</v>
      </c>
      <c r="P22" s="654">
        <v>9</v>
      </c>
      <c r="Q22" s="654">
        <v>2</v>
      </c>
      <c r="R22" s="641"/>
      <c r="S22" s="635"/>
    </row>
    <row r="23" spans="1:19" ht="22.5" customHeight="1" x14ac:dyDescent="0.25">
      <c r="A23" s="1579"/>
      <c r="B23" s="1580"/>
      <c r="C23" s="1574"/>
      <c r="D23" s="642" t="s">
        <v>750</v>
      </c>
      <c r="E23" s="642">
        <v>20</v>
      </c>
      <c r="F23" s="649">
        <v>45</v>
      </c>
      <c r="G23" s="649">
        <f t="shared" si="0"/>
        <v>900</v>
      </c>
      <c r="H23" s="649"/>
      <c r="I23" s="649">
        <f t="shared" si="1"/>
        <v>900</v>
      </c>
      <c r="J23" s="649"/>
      <c r="K23" s="649"/>
      <c r="L23" s="642" t="s">
        <v>746</v>
      </c>
      <c r="M23" s="642">
        <v>1</v>
      </c>
      <c r="N23" s="654">
        <v>2</v>
      </c>
      <c r="O23" s="654">
        <v>3</v>
      </c>
      <c r="P23" s="654">
        <v>9</v>
      </c>
      <c r="Q23" s="654">
        <v>2</v>
      </c>
      <c r="R23" s="641"/>
      <c r="S23" s="635"/>
    </row>
    <row r="24" spans="1:19" ht="24.95" customHeight="1" x14ac:dyDescent="0.25">
      <c r="A24" s="1575" t="s">
        <v>765</v>
      </c>
      <c r="B24" s="1576"/>
      <c r="C24" s="1572">
        <f>SUM(G24:G27)</f>
        <v>33510</v>
      </c>
      <c r="D24" s="642" t="s">
        <v>751</v>
      </c>
      <c r="E24" s="642">
        <v>40</v>
      </c>
      <c r="F24" s="649">
        <v>800</v>
      </c>
      <c r="G24" s="649">
        <f t="shared" si="0"/>
        <v>32000</v>
      </c>
      <c r="H24" s="649"/>
      <c r="I24" s="649">
        <f t="shared" si="1"/>
        <v>32000</v>
      </c>
      <c r="J24" s="649"/>
      <c r="K24" s="649"/>
      <c r="L24" s="642" t="s">
        <v>746</v>
      </c>
      <c r="M24" s="642">
        <v>1</v>
      </c>
      <c r="N24" s="642">
        <v>2</v>
      </c>
      <c r="O24" s="642">
        <v>3</v>
      </c>
      <c r="P24" s="642">
        <v>1</v>
      </c>
      <c r="Q24" s="642">
        <v>1</v>
      </c>
      <c r="R24" s="641" t="s">
        <v>478</v>
      </c>
      <c r="S24" s="635"/>
    </row>
    <row r="25" spans="1:19" ht="24.95" customHeight="1" x14ac:dyDescent="0.25">
      <c r="A25" s="1577"/>
      <c r="B25" s="1578"/>
      <c r="C25" s="1573"/>
      <c r="D25" s="642" t="s">
        <v>529</v>
      </c>
      <c r="E25" s="642">
        <v>10</v>
      </c>
      <c r="F25" s="649">
        <v>45</v>
      </c>
      <c r="G25" s="649">
        <f t="shared" si="0"/>
        <v>450</v>
      </c>
      <c r="H25" s="649"/>
      <c r="I25" s="649">
        <f t="shared" si="1"/>
        <v>450</v>
      </c>
      <c r="J25" s="649"/>
      <c r="K25" s="649"/>
      <c r="L25" s="642" t="s">
        <v>746</v>
      </c>
      <c r="M25" s="642">
        <v>1</v>
      </c>
      <c r="N25" s="654">
        <v>2</v>
      </c>
      <c r="O25" s="654">
        <v>3</v>
      </c>
      <c r="P25" s="654">
        <v>9</v>
      </c>
      <c r="Q25" s="654">
        <v>2</v>
      </c>
      <c r="R25" s="641"/>
      <c r="S25" s="635"/>
    </row>
    <row r="26" spans="1:19" ht="24.95" customHeight="1" x14ac:dyDescent="0.25">
      <c r="A26" s="1577"/>
      <c r="B26" s="1578"/>
      <c r="C26" s="1573"/>
      <c r="D26" s="642" t="s">
        <v>559</v>
      </c>
      <c r="E26" s="642">
        <v>20</v>
      </c>
      <c r="F26" s="649">
        <v>8</v>
      </c>
      <c r="G26" s="649">
        <f t="shared" si="0"/>
        <v>160</v>
      </c>
      <c r="H26" s="649"/>
      <c r="I26" s="649">
        <f t="shared" si="1"/>
        <v>160</v>
      </c>
      <c r="J26" s="649"/>
      <c r="K26" s="649"/>
      <c r="L26" s="642" t="s">
        <v>746</v>
      </c>
      <c r="M26" s="642">
        <v>1</v>
      </c>
      <c r="N26" s="654">
        <v>2</v>
      </c>
      <c r="O26" s="654">
        <v>3</v>
      </c>
      <c r="P26" s="654">
        <v>9</v>
      </c>
      <c r="Q26" s="654">
        <v>2</v>
      </c>
      <c r="R26" s="641"/>
      <c r="S26" s="635"/>
    </row>
    <row r="27" spans="1:19" ht="24.95" customHeight="1" x14ac:dyDescent="0.25">
      <c r="A27" s="1579"/>
      <c r="B27" s="1580"/>
      <c r="C27" s="1574"/>
      <c r="D27" s="642" t="s">
        <v>750</v>
      </c>
      <c r="E27" s="642">
        <v>20</v>
      </c>
      <c r="F27" s="649">
        <v>45</v>
      </c>
      <c r="G27" s="649">
        <f t="shared" si="0"/>
        <v>900</v>
      </c>
      <c r="H27" s="649"/>
      <c r="I27" s="649">
        <f t="shared" si="1"/>
        <v>900</v>
      </c>
      <c r="J27" s="649"/>
      <c r="K27" s="649"/>
      <c r="L27" s="642" t="s">
        <v>746</v>
      </c>
      <c r="M27" s="642">
        <v>1</v>
      </c>
      <c r="N27" s="654">
        <v>2</v>
      </c>
      <c r="O27" s="654">
        <v>3</v>
      </c>
      <c r="P27" s="654">
        <v>9</v>
      </c>
      <c r="Q27" s="654">
        <v>2</v>
      </c>
      <c r="R27" s="641"/>
      <c r="S27" s="635"/>
    </row>
    <row r="28" spans="1:19" ht="24.95" customHeight="1" x14ac:dyDescent="0.25">
      <c r="A28" s="1575" t="s">
        <v>764</v>
      </c>
      <c r="B28" s="1576"/>
      <c r="C28" s="1572">
        <f>SUM(G28:G29)</f>
        <v>700</v>
      </c>
      <c r="D28" s="659" t="s">
        <v>755</v>
      </c>
      <c r="E28" s="642">
        <v>1</v>
      </c>
      <c r="F28" s="649">
        <v>300</v>
      </c>
      <c r="G28" s="649">
        <f t="shared" si="0"/>
        <v>300</v>
      </c>
      <c r="H28" s="649"/>
      <c r="I28" s="649">
        <f t="shared" si="1"/>
        <v>300</v>
      </c>
      <c r="J28" s="649"/>
      <c r="K28" s="649"/>
      <c r="L28" s="642" t="s">
        <v>746</v>
      </c>
      <c r="M28" s="642">
        <v>1</v>
      </c>
      <c r="N28" s="654">
        <v>2</v>
      </c>
      <c r="O28" s="654">
        <v>3</v>
      </c>
      <c r="P28" s="654">
        <v>9</v>
      </c>
      <c r="Q28" s="654">
        <v>2</v>
      </c>
      <c r="R28" s="641"/>
      <c r="S28" s="635"/>
    </row>
    <row r="29" spans="1:19" ht="24.95" customHeight="1" x14ac:dyDescent="0.25">
      <c r="A29" s="1579"/>
      <c r="B29" s="1580"/>
      <c r="C29" s="1574"/>
      <c r="D29" s="642" t="s">
        <v>754</v>
      </c>
      <c r="E29" s="642">
        <v>2</v>
      </c>
      <c r="F29" s="649">
        <v>200</v>
      </c>
      <c r="G29" s="649">
        <f t="shared" si="0"/>
        <v>400</v>
      </c>
      <c r="H29" s="649"/>
      <c r="I29" s="649">
        <f t="shared" si="1"/>
        <v>400</v>
      </c>
      <c r="J29" s="649"/>
      <c r="K29" s="649"/>
      <c r="L29" s="642" t="s">
        <v>746</v>
      </c>
      <c r="M29" s="642">
        <v>1</v>
      </c>
      <c r="N29" s="642">
        <v>2</v>
      </c>
      <c r="O29" s="642">
        <v>3</v>
      </c>
      <c r="P29" s="642">
        <v>3</v>
      </c>
      <c r="Q29" s="642">
        <v>4</v>
      </c>
      <c r="R29" s="641"/>
      <c r="S29" s="635"/>
    </row>
    <row r="30" spans="1:19" ht="24.95" customHeight="1" x14ac:dyDescent="0.25">
      <c r="A30" s="1585" t="s">
        <v>763</v>
      </c>
      <c r="B30" s="1586"/>
      <c r="C30" s="1572">
        <f>SUM(G30:G31)</f>
        <v>700</v>
      </c>
      <c r="D30" s="658" t="s">
        <v>755</v>
      </c>
      <c r="E30" s="642">
        <v>1</v>
      </c>
      <c r="F30" s="649">
        <v>300</v>
      </c>
      <c r="G30" s="649">
        <f t="shared" si="0"/>
        <v>300</v>
      </c>
      <c r="H30" s="649"/>
      <c r="I30" s="649">
        <f t="shared" si="1"/>
        <v>300</v>
      </c>
      <c r="J30" s="649"/>
      <c r="K30" s="649"/>
      <c r="L30" s="642" t="s">
        <v>746</v>
      </c>
      <c r="M30" s="642">
        <v>1</v>
      </c>
      <c r="N30" s="654">
        <v>2</v>
      </c>
      <c r="O30" s="654">
        <v>3</v>
      </c>
      <c r="P30" s="654">
        <v>9</v>
      </c>
      <c r="Q30" s="654">
        <v>2</v>
      </c>
      <c r="R30" s="641"/>
      <c r="S30" s="635"/>
    </row>
    <row r="31" spans="1:19" ht="24.95" customHeight="1" x14ac:dyDescent="0.25">
      <c r="A31" s="1614"/>
      <c r="B31" s="1615"/>
      <c r="C31" s="1574"/>
      <c r="D31" s="642" t="s">
        <v>754</v>
      </c>
      <c r="E31" s="642">
        <v>2</v>
      </c>
      <c r="F31" s="649">
        <v>200</v>
      </c>
      <c r="G31" s="649">
        <f t="shared" si="0"/>
        <v>400</v>
      </c>
      <c r="H31" s="649"/>
      <c r="I31" s="649">
        <f t="shared" si="1"/>
        <v>400</v>
      </c>
      <c r="J31" s="649"/>
      <c r="K31" s="649"/>
      <c r="L31" s="642" t="s">
        <v>746</v>
      </c>
      <c r="M31" s="642">
        <v>1</v>
      </c>
      <c r="N31" s="642">
        <v>2</v>
      </c>
      <c r="O31" s="642">
        <v>3</v>
      </c>
      <c r="P31" s="642">
        <v>3</v>
      </c>
      <c r="Q31" s="642">
        <v>4</v>
      </c>
      <c r="R31" s="641"/>
      <c r="S31" s="635"/>
    </row>
    <row r="32" spans="1:19" ht="54" customHeight="1" x14ac:dyDescent="0.25">
      <c r="A32" s="1608" t="s">
        <v>762</v>
      </c>
      <c r="B32" s="1609"/>
      <c r="C32" s="657">
        <f>SUM(G32)</f>
        <v>5000</v>
      </c>
      <c r="D32" s="642" t="s">
        <v>527</v>
      </c>
      <c r="E32" s="642">
        <v>50</v>
      </c>
      <c r="F32" s="649">
        <v>100</v>
      </c>
      <c r="G32" s="649">
        <f t="shared" si="0"/>
        <v>5000</v>
      </c>
      <c r="H32" s="649"/>
      <c r="I32" s="649">
        <f t="shared" si="1"/>
        <v>5000</v>
      </c>
      <c r="J32" s="649"/>
      <c r="K32" s="649"/>
      <c r="L32" s="642" t="s">
        <v>746</v>
      </c>
      <c r="M32" s="642">
        <v>1</v>
      </c>
      <c r="N32" s="642">
        <v>2</v>
      </c>
      <c r="O32" s="642">
        <v>3</v>
      </c>
      <c r="P32" s="642">
        <v>1</v>
      </c>
      <c r="Q32" s="642">
        <v>1</v>
      </c>
      <c r="R32" s="641" t="s">
        <v>478</v>
      </c>
      <c r="S32" s="635"/>
    </row>
    <row r="33" spans="1:19" ht="66.75" customHeight="1" x14ac:dyDescent="0.25">
      <c r="A33" s="1585" t="s">
        <v>761</v>
      </c>
      <c r="B33" s="1586"/>
      <c r="C33" s="657">
        <f>SUM(G33)</f>
        <v>5000</v>
      </c>
      <c r="D33" s="642" t="s">
        <v>527</v>
      </c>
      <c r="E33" s="642">
        <v>50</v>
      </c>
      <c r="F33" s="649">
        <v>100</v>
      </c>
      <c r="G33" s="649">
        <f t="shared" si="0"/>
        <v>5000</v>
      </c>
      <c r="H33" s="649">
        <f>G33</f>
        <v>5000</v>
      </c>
      <c r="I33" s="649"/>
      <c r="J33" s="649"/>
      <c r="K33" s="649"/>
      <c r="L33" s="642" t="s">
        <v>746</v>
      </c>
      <c r="M33" s="642">
        <v>1</v>
      </c>
      <c r="N33" s="642">
        <v>2</v>
      </c>
      <c r="O33" s="642">
        <v>3</v>
      </c>
      <c r="P33" s="642">
        <v>1</v>
      </c>
      <c r="Q33" s="642">
        <v>1</v>
      </c>
      <c r="R33" s="641" t="s">
        <v>478</v>
      </c>
      <c r="S33" s="635"/>
    </row>
    <row r="34" spans="1:19" ht="65.25" customHeight="1" x14ac:dyDescent="0.25">
      <c r="A34" s="1585" t="s">
        <v>760</v>
      </c>
      <c r="B34" s="1586"/>
      <c r="C34" s="657">
        <f>SUM(G34)</f>
        <v>4500</v>
      </c>
      <c r="D34" s="642" t="s">
        <v>527</v>
      </c>
      <c r="E34" s="642">
        <v>45</v>
      </c>
      <c r="F34" s="649">
        <v>100</v>
      </c>
      <c r="G34" s="649">
        <f t="shared" si="0"/>
        <v>4500</v>
      </c>
      <c r="H34" s="649">
        <f>G34</f>
        <v>4500</v>
      </c>
      <c r="I34" s="649"/>
      <c r="J34" s="649"/>
      <c r="K34" s="649"/>
      <c r="L34" s="642" t="s">
        <v>746</v>
      </c>
      <c r="M34" s="642">
        <v>1</v>
      </c>
      <c r="N34" s="642">
        <v>2</v>
      </c>
      <c r="O34" s="642">
        <v>3</v>
      </c>
      <c r="P34" s="642">
        <v>1</v>
      </c>
      <c r="Q34" s="642">
        <v>1</v>
      </c>
      <c r="R34" s="641" t="s">
        <v>478</v>
      </c>
      <c r="S34" s="635"/>
    </row>
    <row r="35" spans="1:19" ht="24.95" customHeight="1" x14ac:dyDescent="0.25">
      <c r="A35" s="1587" t="s">
        <v>759</v>
      </c>
      <c r="B35" s="1588"/>
      <c r="C35" s="653">
        <f>SUM(G35)</f>
        <v>0</v>
      </c>
      <c r="D35" s="642" t="s">
        <v>742</v>
      </c>
      <c r="E35" s="642">
        <v>500</v>
      </c>
      <c r="F35" s="649">
        <v>0</v>
      </c>
      <c r="G35" s="649">
        <f t="shared" si="0"/>
        <v>0</v>
      </c>
      <c r="H35" s="649"/>
      <c r="I35" s="649">
        <v>0</v>
      </c>
      <c r="J35" s="649"/>
      <c r="K35" s="649"/>
      <c r="L35" s="642" t="s">
        <v>746</v>
      </c>
      <c r="M35" s="642">
        <v>1</v>
      </c>
      <c r="N35" s="642">
        <v>2</v>
      </c>
      <c r="O35" s="642">
        <v>3</v>
      </c>
      <c r="P35" s="642">
        <v>3</v>
      </c>
      <c r="Q35" s="642">
        <v>4</v>
      </c>
      <c r="R35" s="641"/>
      <c r="S35" s="635"/>
    </row>
    <row r="36" spans="1:19" ht="39" customHeight="1" x14ac:dyDescent="0.25">
      <c r="A36" s="1610" t="s">
        <v>758</v>
      </c>
      <c r="B36" s="1582"/>
      <c r="C36" s="1572">
        <f>SUM(G36:G37)</f>
        <v>700</v>
      </c>
      <c r="D36" s="642" t="s">
        <v>755</v>
      </c>
      <c r="E36" s="642">
        <v>1</v>
      </c>
      <c r="F36" s="649">
        <v>300</v>
      </c>
      <c r="G36" s="649">
        <f t="shared" si="0"/>
        <v>300</v>
      </c>
      <c r="H36" s="649"/>
      <c r="I36" s="649">
        <f>G36/2</f>
        <v>150</v>
      </c>
      <c r="J36" s="649"/>
      <c r="K36" s="649">
        <f>G36/2</f>
        <v>150</v>
      </c>
      <c r="L36" s="642" t="s">
        <v>746</v>
      </c>
      <c r="M36" s="642">
        <v>1</v>
      </c>
      <c r="N36" s="654">
        <v>2</v>
      </c>
      <c r="O36" s="654">
        <v>3</v>
      </c>
      <c r="P36" s="654">
        <v>9</v>
      </c>
      <c r="Q36" s="654">
        <v>2</v>
      </c>
      <c r="R36" s="641"/>
      <c r="S36" s="635"/>
    </row>
    <row r="37" spans="1:19" s="655" customFormat="1" ht="24.95" customHeight="1" x14ac:dyDescent="0.25">
      <c r="A37" s="1611"/>
      <c r="B37" s="1612"/>
      <c r="C37" s="1574"/>
      <c r="D37" s="642" t="s">
        <v>754</v>
      </c>
      <c r="E37" s="642">
        <v>2</v>
      </c>
      <c r="F37" s="649">
        <v>200</v>
      </c>
      <c r="G37" s="649">
        <f t="shared" si="0"/>
        <v>400</v>
      </c>
      <c r="H37" s="649"/>
      <c r="I37" s="649">
        <f>G37/2</f>
        <v>200</v>
      </c>
      <c r="J37" s="649"/>
      <c r="K37" s="649">
        <f>G37/2</f>
        <v>200</v>
      </c>
      <c r="L37" s="642" t="s">
        <v>746</v>
      </c>
      <c r="M37" s="642"/>
      <c r="N37" s="642"/>
      <c r="O37" s="642"/>
      <c r="P37" s="642"/>
      <c r="Q37" s="642"/>
      <c r="R37" s="641"/>
      <c r="S37" s="656"/>
    </row>
    <row r="38" spans="1:19" ht="24.95" customHeight="1" x14ac:dyDescent="0.25">
      <c r="A38" s="1622" t="s">
        <v>757</v>
      </c>
      <c r="B38" s="1623"/>
      <c r="C38" s="1572">
        <f>SUM(G38:G39)</f>
        <v>1900</v>
      </c>
      <c r="D38" s="642" t="s">
        <v>755</v>
      </c>
      <c r="E38" s="642">
        <v>1</v>
      </c>
      <c r="F38" s="649">
        <v>300</v>
      </c>
      <c r="G38" s="649">
        <f t="shared" si="0"/>
        <v>300</v>
      </c>
      <c r="H38" s="649">
        <f>G38/4</f>
        <v>75</v>
      </c>
      <c r="I38" s="649">
        <f>G38/4</f>
        <v>75</v>
      </c>
      <c r="J38" s="649">
        <f>G38/4</f>
        <v>75</v>
      </c>
      <c r="K38" s="649">
        <f>G38/4</f>
        <v>75</v>
      </c>
      <c r="L38" s="642" t="s">
        <v>746</v>
      </c>
      <c r="M38" s="642">
        <v>1</v>
      </c>
      <c r="N38" s="654">
        <v>2</v>
      </c>
      <c r="O38" s="654">
        <v>3</v>
      </c>
      <c r="P38" s="654">
        <v>9</v>
      </c>
      <c r="Q38" s="654">
        <v>2</v>
      </c>
      <c r="R38" s="641"/>
      <c r="S38" s="635"/>
    </row>
    <row r="39" spans="1:19" ht="24.95" customHeight="1" x14ac:dyDescent="0.25">
      <c r="A39" s="1624"/>
      <c r="B39" s="1625"/>
      <c r="C39" s="1574"/>
      <c r="D39" s="642" t="s">
        <v>754</v>
      </c>
      <c r="E39" s="642">
        <v>8</v>
      </c>
      <c r="F39" s="649">
        <v>200</v>
      </c>
      <c r="G39" s="649">
        <f t="shared" si="0"/>
        <v>1600</v>
      </c>
      <c r="H39" s="649">
        <f>G39/4</f>
        <v>400</v>
      </c>
      <c r="I39" s="649">
        <f>G39/4</f>
        <v>400</v>
      </c>
      <c r="J39" s="649">
        <f>G39/4</f>
        <v>400</v>
      </c>
      <c r="K39" s="649">
        <f>G39/4</f>
        <v>400</v>
      </c>
      <c r="L39" s="642" t="s">
        <v>746</v>
      </c>
      <c r="M39" s="642">
        <v>1</v>
      </c>
      <c r="N39" s="642">
        <v>2</v>
      </c>
      <c r="O39" s="642">
        <v>3</v>
      </c>
      <c r="P39" s="642">
        <v>3</v>
      </c>
      <c r="Q39" s="642">
        <v>4</v>
      </c>
      <c r="R39" s="641"/>
      <c r="S39" s="635"/>
    </row>
    <row r="40" spans="1:19" ht="24.95" customHeight="1" x14ac:dyDescent="0.25">
      <c r="A40" s="1622" t="s">
        <v>756</v>
      </c>
      <c r="B40" s="1623"/>
      <c r="C40" s="1572">
        <f>SUM(G40:G41)</f>
        <v>1900</v>
      </c>
      <c r="D40" s="642" t="s">
        <v>755</v>
      </c>
      <c r="E40" s="642">
        <v>1</v>
      </c>
      <c r="F40" s="649">
        <v>300</v>
      </c>
      <c r="G40" s="649">
        <f t="shared" si="0"/>
        <v>300</v>
      </c>
      <c r="H40" s="649">
        <f>G40/4</f>
        <v>75</v>
      </c>
      <c r="I40" s="649">
        <f>G40/4</f>
        <v>75</v>
      </c>
      <c r="J40" s="649">
        <f>G40/4</f>
        <v>75</v>
      </c>
      <c r="K40" s="649">
        <f>G40/4</f>
        <v>75</v>
      </c>
      <c r="L40" s="642" t="s">
        <v>746</v>
      </c>
      <c r="M40" s="642">
        <v>1</v>
      </c>
      <c r="N40" s="654">
        <v>2</v>
      </c>
      <c r="O40" s="654">
        <v>3</v>
      </c>
      <c r="P40" s="654">
        <v>9</v>
      </c>
      <c r="Q40" s="654">
        <v>2</v>
      </c>
      <c r="R40" s="641"/>
      <c r="S40" s="635"/>
    </row>
    <row r="41" spans="1:19" ht="37.5" customHeight="1" x14ac:dyDescent="0.25">
      <c r="A41" s="1624"/>
      <c r="B41" s="1625"/>
      <c r="C41" s="1574"/>
      <c r="D41" s="642" t="s">
        <v>754</v>
      </c>
      <c r="E41" s="642">
        <v>8</v>
      </c>
      <c r="F41" s="649">
        <v>200</v>
      </c>
      <c r="G41" s="649">
        <f t="shared" si="0"/>
        <v>1600</v>
      </c>
      <c r="H41" s="649">
        <f>G41/4</f>
        <v>400</v>
      </c>
      <c r="I41" s="649">
        <f>G41/4</f>
        <v>400</v>
      </c>
      <c r="J41" s="649">
        <f>G41/4</f>
        <v>400</v>
      </c>
      <c r="K41" s="649">
        <f>G41/4</f>
        <v>400</v>
      </c>
      <c r="L41" s="642" t="s">
        <v>746</v>
      </c>
      <c r="M41" s="642">
        <v>1</v>
      </c>
      <c r="N41" s="642">
        <v>2</v>
      </c>
      <c r="O41" s="642">
        <v>3</v>
      </c>
      <c r="P41" s="642">
        <v>3</v>
      </c>
      <c r="Q41" s="642">
        <v>4</v>
      </c>
      <c r="R41" s="641"/>
      <c r="S41" s="635"/>
    </row>
    <row r="42" spans="1:19" ht="99.75" customHeight="1" x14ac:dyDescent="0.25">
      <c r="A42" s="1585" t="s">
        <v>753</v>
      </c>
      <c r="B42" s="1586"/>
      <c r="C42" s="653">
        <f>SUM(G42)</f>
        <v>350000</v>
      </c>
      <c r="D42" s="652" t="s">
        <v>743</v>
      </c>
      <c r="E42" s="652">
        <v>1</v>
      </c>
      <c r="F42" s="651">
        <v>350000</v>
      </c>
      <c r="G42" s="649">
        <f t="shared" si="0"/>
        <v>350000</v>
      </c>
      <c r="H42" s="649"/>
      <c r="I42" s="649">
        <f t="shared" ref="I42:I47" si="2">G42</f>
        <v>350000</v>
      </c>
      <c r="J42" s="649"/>
      <c r="K42" s="649"/>
      <c r="L42" s="642" t="s">
        <v>746</v>
      </c>
      <c r="M42" s="642">
        <v>1</v>
      </c>
      <c r="N42" s="642">
        <v>2</v>
      </c>
      <c r="O42" s="642">
        <v>2</v>
      </c>
      <c r="P42" s="642">
        <v>8</v>
      </c>
      <c r="Q42" s="642">
        <v>7</v>
      </c>
      <c r="R42" s="641" t="s">
        <v>480</v>
      </c>
      <c r="S42" s="635"/>
    </row>
    <row r="43" spans="1:19" ht="24.95" customHeight="1" x14ac:dyDescent="0.25">
      <c r="A43" s="1585" t="s">
        <v>752</v>
      </c>
      <c r="B43" s="1586"/>
      <c r="C43" s="1572">
        <f>SUM(G43:G47)</f>
        <v>132495</v>
      </c>
      <c r="D43" s="642" t="s">
        <v>751</v>
      </c>
      <c r="E43" s="652">
        <v>90</v>
      </c>
      <c r="F43" s="651">
        <v>800</v>
      </c>
      <c r="G43" s="649">
        <f t="shared" si="0"/>
        <v>72000</v>
      </c>
      <c r="H43" s="649"/>
      <c r="I43" s="649">
        <f t="shared" si="2"/>
        <v>72000</v>
      </c>
      <c r="J43" s="649"/>
      <c r="K43" s="649"/>
      <c r="L43" s="642" t="s">
        <v>746</v>
      </c>
      <c r="M43" s="642">
        <v>1</v>
      </c>
      <c r="N43" s="642">
        <v>2</v>
      </c>
      <c r="O43" s="642">
        <v>3</v>
      </c>
      <c r="P43" s="642">
        <v>1</v>
      </c>
      <c r="Q43" s="642">
        <v>1</v>
      </c>
      <c r="R43" s="641" t="s">
        <v>478</v>
      </c>
      <c r="S43" s="635"/>
    </row>
    <row r="44" spans="1:19" ht="24.95" customHeight="1" x14ac:dyDescent="0.25">
      <c r="A44" s="1620"/>
      <c r="B44" s="1621"/>
      <c r="C44" s="1573"/>
      <c r="D44" s="642" t="s">
        <v>529</v>
      </c>
      <c r="E44" s="652">
        <v>25</v>
      </c>
      <c r="F44" s="651">
        <v>45</v>
      </c>
      <c r="G44" s="649">
        <f t="shared" si="0"/>
        <v>1125</v>
      </c>
      <c r="H44" s="649"/>
      <c r="I44" s="649">
        <f t="shared" si="2"/>
        <v>1125</v>
      </c>
      <c r="J44" s="649"/>
      <c r="K44" s="649"/>
      <c r="L44" s="642" t="s">
        <v>746</v>
      </c>
      <c r="M44" s="642">
        <v>1</v>
      </c>
      <c r="N44" s="654">
        <v>2</v>
      </c>
      <c r="O44" s="654">
        <v>3</v>
      </c>
      <c r="P44" s="654">
        <v>9</v>
      </c>
      <c r="Q44" s="654">
        <v>2</v>
      </c>
      <c r="R44" s="650"/>
      <c r="S44" s="635"/>
    </row>
    <row r="45" spans="1:19" ht="24.95" customHeight="1" x14ac:dyDescent="0.25">
      <c r="A45" s="1620"/>
      <c r="B45" s="1621"/>
      <c r="C45" s="1573"/>
      <c r="D45" s="642" t="s">
        <v>559</v>
      </c>
      <c r="E45" s="652">
        <v>90</v>
      </c>
      <c r="F45" s="651">
        <v>8</v>
      </c>
      <c r="G45" s="649">
        <f t="shared" si="0"/>
        <v>720</v>
      </c>
      <c r="H45" s="649"/>
      <c r="I45" s="649">
        <f t="shared" si="2"/>
        <v>720</v>
      </c>
      <c r="J45" s="649"/>
      <c r="K45" s="649"/>
      <c r="L45" s="642" t="s">
        <v>746</v>
      </c>
      <c r="M45" s="642">
        <v>1</v>
      </c>
      <c r="N45" s="654">
        <v>2</v>
      </c>
      <c r="O45" s="654">
        <v>3</v>
      </c>
      <c r="P45" s="654">
        <v>9</v>
      </c>
      <c r="Q45" s="654">
        <v>2</v>
      </c>
      <c r="R45" s="650"/>
      <c r="S45" s="635"/>
    </row>
    <row r="46" spans="1:19" ht="24.95" customHeight="1" x14ac:dyDescent="0.25">
      <c r="A46" s="1620"/>
      <c r="B46" s="1621"/>
      <c r="C46" s="1573"/>
      <c r="D46" s="652" t="s">
        <v>750</v>
      </c>
      <c r="E46" s="652">
        <v>90</v>
      </c>
      <c r="F46" s="651">
        <v>45</v>
      </c>
      <c r="G46" s="649">
        <f t="shared" si="0"/>
        <v>4050</v>
      </c>
      <c r="H46" s="649"/>
      <c r="I46" s="649">
        <f t="shared" si="2"/>
        <v>4050</v>
      </c>
      <c r="J46" s="649"/>
      <c r="K46" s="649"/>
      <c r="L46" s="642" t="s">
        <v>746</v>
      </c>
      <c r="M46" s="642">
        <v>1</v>
      </c>
      <c r="N46" s="654">
        <v>2</v>
      </c>
      <c r="O46" s="654">
        <v>3</v>
      </c>
      <c r="P46" s="654">
        <v>9</v>
      </c>
      <c r="Q46" s="654">
        <v>2</v>
      </c>
      <c r="R46" s="650"/>
      <c r="S46" s="635"/>
    </row>
    <row r="47" spans="1:19" ht="24.95" customHeight="1" x14ac:dyDescent="0.25">
      <c r="A47" s="1614"/>
      <c r="B47" s="1615"/>
      <c r="C47" s="1574"/>
      <c r="D47" s="652" t="s">
        <v>749</v>
      </c>
      <c r="E47" s="652">
        <v>52</v>
      </c>
      <c r="F47" s="651">
        <v>1050</v>
      </c>
      <c r="G47" s="649">
        <f t="shared" si="0"/>
        <v>54600</v>
      </c>
      <c r="H47" s="649"/>
      <c r="I47" s="649">
        <f t="shared" si="2"/>
        <v>54600</v>
      </c>
      <c r="J47" s="649"/>
      <c r="K47" s="649"/>
      <c r="L47" s="642" t="s">
        <v>746</v>
      </c>
      <c r="M47" s="652">
        <v>1</v>
      </c>
      <c r="N47" s="652">
        <v>2</v>
      </c>
      <c r="O47" s="652">
        <v>2</v>
      </c>
      <c r="P47" s="652">
        <v>4</v>
      </c>
      <c r="Q47" s="652">
        <v>1</v>
      </c>
      <c r="R47" s="650"/>
      <c r="S47" s="635"/>
    </row>
    <row r="48" spans="1:19" ht="41.25" customHeight="1" x14ac:dyDescent="0.25">
      <c r="A48" s="1575" t="s">
        <v>748</v>
      </c>
      <c r="B48" s="1576"/>
      <c r="C48" s="653">
        <f>SUM(G48)</f>
        <v>18000</v>
      </c>
      <c r="D48" s="652" t="s">
        <v>747</v>
      </c>
      <c r="E48" s="652">
        <v>3</v>
      </c>
      <c r="F48" s="651">
        <v>6000</v>
      </c>
      <c r="G48" s="649">
        <f t="shared" si="0"/>
        <v>18000</v>
      </c>
      <c r="H48" s="649"/>
      <c r="I48" s="649"/>
      <c r="J48" s="649"/>
      <c r="K48" s="649">
        <f>G48</f>
        <v>18000</v>
      </c>
      <c r="L48" s="642" t="s">
        <v>746</v>
      </c>
      <c r="M48" s="642">
        <v>1</v>
      </c>
      <c r="N48" s="642">
        <v>2</v>
      </c>
      <c r="O48" s="642">
        <v>3</v>
      </c>
      <c r="P48" s="642">
        <v>3</v>
      </c>
      <c r="Q48" s="642">
        <v>4</v>
      </c>
      <c r="R48" s="650"/>
      <c r="S48" s="635"/>
    </row>
    <row r="49" spans="1:19" ht="27" customHeight="1" x14ac:dyDescent="0.25">
      <c r="A49" s="1581" t="s">
        <v>745</v>
      </c>
      <c r="B49" s="1582"/>
      <c r="C49" s="1572">
        <f>SUM(G49:G50)</f>
        <v>1280000</v>
      </c>
      <c r="D49" s="642" t="s">
        <v>743</v>
      </c>
      <c r="E49" s="642">
        <v>1</v>
      </c>
      <c r="F49" s="649">
        <v>600000</v>
      </c>
      <c r="G49" s="649">
        <f t="shared" si="0"/>
        <v>600000</v>
      </c>
      <c r="H49" s="649"/>
      <c r="I49" s="649">
        <f>G49</f>
        <v>600000</v>
      </c>
      <c r="J49" s="649"/>
      <c r="K49" s="648"/>
      <c r="L49" s="643" t="s">
        <v>741</v>
      </c>
      <c r="M49" s="642">
        <v>1</v>
      </c>
      <c r="N49" s="642">
        <v>2</v>
      </c>
      <c r="O49" s="642">
        <v>2</v>
      </c>
      <c r="P49" s="642">
        <v>8</v>
      </c>
      <c r="Q49" s="642">
        <v>7</v>
      </c>
      <c r="R49" s="641" t="s">
        <v>480</v>
      </c>
      <c r="S49" s="635"/>
    </row>
    <row r="50" spans="1:19" ht="35.25" customHeight="1" x14ac:dyDescent="0.25">
      <c r="A50" s="1583"/>
      <c r="B50" s="1584"/>
      <c r="C50" s="1574"/>
      <c r="D50" s="642" t="s">
        <v>742</v>
      </c>
      <c r="E50" s="642">
        <v>1000</v>
      </c>
      <c r="F50" s="649">
        <v>680</v>
      </c>
      <c r="G50" s="649">
        <f t="shared" si="0"/>
        <v>680000</v>
      </c>
      <c r="H50" s="649"/>
      <c r="I50" s="649"/>
      <c r="J50" s="649">
        <f>G50</f>
        <v>680000</v>
      </c>
      <c r="K50" s="648"/>
      <c r="L50" s="643" t="s">
        <v>741</v>
      </c>
      <c r="M50" s="642">
        <v>1</v>
      </c>
      <c r="N50" s="642">
        <v>2</v>
      </c>
      <c r="O50" s="642">
        <v>3</v>
      </c>
      <c r="P50" s="642">
        <v>3</v>
      </c>
      <c r="Q50" s="642">
        <v>4</v>
      </c>
      <c r="R50" s="641"/>
      <c r="S50" s="635"/>
    </row>
    <row r="51" spans="1:19" ht="24.95" customHeight="1" x14ac:dyDescent="0.25">
      <c r="A51" s="1581" t="s">
        <v>744</v>
      </c>
      <c r="B51" s="1582"/>
      <c r="C51" s="1616">
        <f>SUM(G51:G52)</f>
        <v>60000000</v>
      </c>
      <c r="D51" s="642" t="s">
        <v>743</v>
      </c>
      <c r="E51" s="647">
        <v>1</v>
      </c>
      <c r="F51" s="646">
        <v>60000000</v>
      </c>
      <c r="G51" s="646">
        <f t="shared" si="0"/>
        <v>60000000</v>
      </c>
      <c r="H51" s="645"/>
      <c r="I51" s="645"/>
      <c r="J51" s="645"/>
      <c r="K51" s="644"/>
      <c r="L51" s="643" t="s">
        <v>741</v>
      </c>
      <c r="M51" s="642">
        <v>1</v>
      </c>
      <c r="N51" s="642">
        <v>2</v>
      </c>
      <c r="O51" s="642">
        <v>2</v>
      </c>
      <c r="P51" s="642">
        <v>8</v>
      </c>
      <c r="Q51" s="642">
        <v>7</v>
      </c>
      <c r="R51" s="641" t="s">
        <v>480</v>
      </c>
      <c r="S51" s="635"/>
    </row>
    <row r="52" spans="1:19" ht="24.95" customHeight="1" x14ac:dyDescent="0.25">
      <c r="A52" s="1583"/>
      <c r="B52" s="1584"/>
      <c r="C52" s="1617"/>
      <c r="D52" s="642" t="s">
        <v>742</v>
      </c>
      <c r="E52" s="647">
        <v>500</v>
      </c>
      <c r="F52" s="646">
        <v>0</v>
      </c>
      <c r="G52" s="646">
        <f t="shared" si="0"/>
        <v>0</v>
      </c>
      <c r="H52" s="645"/>
      <c r="I52" s="645"/>
      <c r="J52" s="645"/>
      <c r="K52" s="644"/>
      <c r="L52" s="643" t="s">
        <v>741</v>
      </c>
      <c r="M52" s="642">
        <v>1</v>
      </c>
      <c r="N52" s="642">
        <v>2</v>
      </c>
      <c r="O52" s="642">
        <v>3</v>
      </c>
      <c r="P52" s="642">
        <v>3</v>
      </c>
      <c r="Q52" s="642">
        <v>4</v>
      </c>
      <c r="R52" s="641"/>
      <c r="S52" s="635"/>
    </row>
    <row r="53" spans="1:19" x14ac:dyDescent="0.25">
      <c r="A53" s="640" t="s">
        <v>619</v>
      </c>
      <c r="B53" s="639"/>
      <c r="C53" s="637">
        <f>SUM(C19:C52)</f>
        <v>61869415</v>
      </c>
      <c r="D53" s="639"/>
      <c r="E53" s="637"/>
      <c r="F53" s="638"/>
      <c r="G53" s="637">
        <f>SUM(G19:G52)</f>
        <v>61869415</v>
      </c>
      <c r="H53" s="637">
        <f>SUM(H19:H52)</f>
        <v>11950</v>
      </c>
      <c r="I53" s="637">
        <f>SUM(I19:I52)</f>
        <v>1157215</v>
      </c>
      <c r="J53" s="637">
        <f>SUM(J19:J52)</f>
        <v>680950</v>
      </c>
      <c r="K53" s="637">
        <f>SUM(K19:K52)</f>
        <v>19300</v>
      </c>
      <c r="L53" s="637"/>
      <c r="M53" s="637"/>
      <c r="N53" s="637"/>
      <c r="O53" s="637"/>
      <c r="P53" s="637"/>
      <c r="Q53" s="637"/>
      <c r="R53" s="636"/>
      <c r="S53" s="635"/>
    </row>
    <row r="54" spans="1:19" s="620" customFormat="1" x14ac:dyDescent="0.25">
      <c r="A54" s="1597"/>
      <c r="B54" s="1598"/>
      <c r="C54" s="634"/>
      <c r="D54" s="633"/>
      <c r="E54" s="630"/>
      <c r="F54" s="632"/>
      <c r="G54" s="632"/>
      <c r="H54" s="631"/>
      <c r="I54" s="631"/>
      <c r="J54" s="631"/>
      <c r="K54" s="631"/>
      <c r="L54" s="630"/>
      <c r="M54" s="630"/>
      <c r="N54" s="630"/>
      <c r="O54" s="630"/>
      <c r="P54" s="630"/>
      <c r="Q54" s="630"/>
      <c r="R54" s="629"/>
    </row>
    <row r="55" spans="1:19" s="620" customFormat="1" ht="15.75" thickBot="1" x14ac:dyDescent="0.3">
      <c r="A55" s="628"/>
      <c r="B55" s="625"/>
      <c r="C55" s="627"/>
      <c r="D55" s="625"/>
      <c r="E55" s="625"/>
      <c r="F55" s="625"/>
      <c r="G55" s="626"/>
      <c r="H55" s="625"/>
      <c r="I55" s="625"/>
      <c r="J55" s="625"/>
      <c r="K55" s="624"/>
      <c r="L55" s="623" t="s">
        <v>740</v>
      </c>
      <c r="M55" s="1595">
        <f>+L14</f>
        <v>61869415</v>
      </c>
      <c r="N55" s="1595"/>
      <c r="O55" s="1595"/>
      <c r="P55" s="1595"/>
      <c r="Q55" s="1595"/>
      <c r="R55" s="1596"/>
    </row>
    <row r="56" spans="1:19" s="620" customFormat="1" ht="15.75" thickTop="1" x14ac:dyDescent="0.25">
      <c r="A56" s="620" t="s">
        <v>739</v>
      </c>
      <c r="C56" s="622"/>
      <c r="G56" s="621"/>
    </row>
    <row r="57" spans="1:19" s="620" customFormat="1" x14ac:dyDescent="0.25">
      <c r="A57" s="620" t="s">
        <v>738</v>
      </c>
      <c r="C57" s="622"/>
      <c r="G57" s="621"/>
    </row>
    <row r="58" spans="1:19" s="620" customFormat="1" x14ac:dyDescent="0.25">
      <c r="C58" s="622"/>
      <c r="G58" s="621"/>
    </row>
    <row r="59" spans="1:19" s="620" customFormat="1" x14ac:dyDescent="0.25">
      <c r="C59" s="622"/>
      <c r="G59" s="621"/>
    </row>
    <row r="60" spans="1:19" s="620" customFormat="1" x14ac:dyDescent="0.25">
      <c r="C60" s="622"/>
      <c r="G60" s="621"/>
    </row>
    <row r="61" spans="1:19" s="620" customFormat="1" x14ac:dyDescent="0.25">
      <c r="C61" s="622"/>
      <c r="G61" s="621"/>
    </row>
  </sheetData>
  <mergeCells count="51">
    <mergeCell ref="B14:C14"/>
    <mergeCell ref="B12:C13"/>
    <mergeCell ref="A12:A13"/>
    <mergeCell ref="A43:B47"/>
    <mergeCell ref="A40:B41"/>
    <mergeCell ref="C40:C41"/>
    <mergeCell ref="A38:B39"/>
    <mergeCell ref="C38:C39"/>
    <mergeCell ref="A15:R15"/>
    <mergeCell ref="A28:B29"/>
    <mergeCell ref="A30:B31"/>
    <mergeCell ref="A19:B19"/>
    <mergeCell ref="A20:B23"/>
    <mergeCell ref="B3:C3"/>
    <mergeCell ref="B5:D5"/>
    <mergeCell ref="B6:D6"/>
    <mergeCell ref="A11:R11"/>
    <mergeCell ref="D12:D13"/>
    <mergeCell ref="E12:E13"/>
    <mergeCell ref="F12:F13"/>
    <mergeCell ref="G12:G13"/>
    <mergeCell ref="H12:K12"/>
    <mergeCell ref="L12:L13"/>
    <mergeCell ref="A35:B35"/>
    <mergeCell ref="M12:R13"/>
    <mergeCell ref="M14:R14"/>
    <mergeCell ref="M55:R55"/>
    <mergeCell ref="A54:B54"/>
    <mergeCell ref="M17:R17"/>
    <mergeCell ref="A17:B18"/>
    <mergeCell ref="C17:C18"/>
    <mergeCell ref="D17:G17"/>
    <mergeCell ref="H17:K17"/>
    <mergeCell ref="L17:L18"/>
    <mergeCell ref="A32:B32"/>
    <mergeCell ref="A33:B33"/>
    <mergeCell ref="A34:B34"/>
    <mergeCell ref="A36:B37"/>
    <mergeCell ref="C36:C37"/>
    <mergeCell ref="A49:B50"/>
    <mergeCell ref="C49:C50"/>
    <mergeCell ref="A51:B52"/>
    <mergeCell ref="A42:B42"/>
    <mergeCell ref="A48:B48"/>
    <mergeCell ref="C43:C47"/>
    <mergeCell ref="C51:C52"/>
    <mergeCell ref="C20:C23"/>
    <mergeCell ref="A24:B27"/>
    <mergeCell ref="C24:C27"/>
    <mergeCell ref="C28:C29"/>
    <mergeCell ref="C30:C31"/>
  </mergeCells>
  <printOptions horizontalCentered="1"/>
  <pageMargins left="0.51181102362204722" right="0.51181102362204722" top="0.55118110236220474" bottom="0.55118110236220474" header="0.31496062992125984" footer="0.31496062992125984"/>
  <pageSetup scale="51" fitToWidth="20" fitToHeight="20" orientation="landscape" r:id="rId1"/>
  <headerFooter>
    <oddFooter>&amp;C&amp;P&amp;R&amp;F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1"/>
  <sheetViews>
    <sheetView showGridLines="0" view="pageBreakPreview" topLeftCell="D19" zoomScale="90" zoomScaleNormal="75" zoomScaleSheetLayoutView="90" workbookViewId="0">
      <selection activeCell="B33" sqref="B33"/>
    </sheetView>
  </sheetViews>
  <sheetFormatPr baseColWidth="10" defaultColWidth="11.42578125" defaultRowHeight="12.75" x14ac:dyDescent="0.2"/>
  <cols>
    <col min="1" max="2" width="33.5703125" style="514" customWidth="1"/>
    <col min="3" max="3" width="29.7109375" style="514" customWidth="1"/>
    <col min="4" max="4" width="29.85546875" style="514" customWidth="1"/>
    <col min="5" max="5" width="30.28515625" style="514" customWidth="1"/>
    <col min="6" max="6" width="27.42578125" style="514" customWidth="1"/>
    <col min="7" max="7" width="23.42578125" style="514" customWidth="1"/>
    <col min="8" max="8" width="18" style="514" customWidth="1"/>
    <col min="9" max="9" width="4.140625" style="514" customWidth="1"/>
    <col min="10" max="10" width="4" style="514" customWidth="1"/>
    <col min="11" max="11" width="5" style="514" customWidth="1"/>
    <col min="12" max="12" width="4.28515625" style="514" customWidth="1"/>
    <col min="13" max="13" width="16.7109375" style="515" customWidth="1"/>
    <col min="14" max="14" width="15.42578125" style="514" customWidth="1"/>
    <col min="15" max="15" width="17.85546875" style="514" customWidth="1"/>
    <col min="16" max="16" width="0.140625" style="513" customWidth="1"/>
    <col min="17" max="17" width="35" style="513" customWidth="1"/>
    <col min="18" max="16384" width="11.42578125" style="513"/>
  </cols>
  <sheetData>
    <row r="1" spans="1:17" ht="23.25" customHeight="1" thickBot="1" x14ac:dyDescent="0.25">
      <c r="A1" s="605"/>
      <c r="B1" s="615" t="s">
        <v>737</v>
      </c>
      <c r="C1" s="605"/>
      <c r="D1" s="605"/>
      <c r="E1" s="607"/>
      <c r="F1" s="607"/>
      <c r="G1" s="607"/>
      <c r="H1" s="607"/>
      <c r="I1" s="607"/>
      <c r="J1" s="607"/>
      <c r="K1" s="607"/>
      <c r="L1" s="607"/>
      <c r="M1" s="613"/>
      <c r="N1" s="607"/>
      <c r="O1" s="607"/>
    </row>
    <row r="2" spans="1:17" ht="23.25" customHeight="1" thickBot="1" x14ac:dyDescent="0.25">
      <c r="A2" s="605"/>
      <c r="B2" s="610" t="s">
        <v>727</v>
      </c>
      <c r="C2" s="605"/>
      <c r="D2" s="605"/>
      <c r="E2" s="607"/>
      <c r="F2" s="607"/>
      <c r="G2" s="607"/>
      <c r="H2" s="607"/>
      <c r="I2" s="607"/>
      <c r="J2" s="607"/>
      <c r="K2" s="607"/>
      <c r="L2" s="607"/>
      <c r="M2" s="613"/>
      <c r="N2" s="607"/>
      <c r="O2" s="607"/>
    </row>
    <row r="3" spans="1:17" ht="20.25" customHeight="1" thickBot="1" x14ac:dyDescent="0.3">
      <c r="A3" s="616" t="s">
        <v>736</v>
      </c>
      <c r="B3" s="606" t="s">
        <v>735</v>
      </c>
      <c r="C3" s="615" t="s">
        <v>231</v>
      </c>
      <c r="D3" s="605"/>
      <c r="E3" s="614"/>
      <c r="F3" s="614"/>
      <c r="G3" s="614"/>
      <c r="H3" s="614"/>
      <c r="I3" s="614"/>
      <c r="J3" s="614"/>
      <c r="K3" s="614"/>
      <c r="L3" s="607"/>
      <c r="M3" s="613"/>
      <c r="N3" s="607"/>
      <c r="O3" s="612"/>
    </row>
    <row r="4" spans="1:17" ht="16.5" customHeight="1" thickBot="1" x14ac:dyDescent="0.3">
      <c r="A4" s="604"/>
      <c r="B4" s="610" t="s">
        <v>727</v>
      </c>
      <c r="C4" s="607"/>
      <c r="D4" s="607"/>
      <c r="E4" s="605"/>
      <c r="F4" s="605"/>
      <c r="G4" s="605"/>
      <c r="H4" s="605"/>
      <c r="I4" s="605"/>
      <c r="J4" s="605"/>
      <c r="K4" s="605"/>
      <c r="L4" s="602"/>
      <c r="M4" s="602"/>
      <c r="N4" s="601"/>
      <c r="O4" s="611"/>
    </row>
    <row r="5" spans="1:17" ht="18" customHeight="1" thickBot="1" x14ac:dyDescent="0.3">
      <c r="A5" s="604" t="s">
        <v>734</v>
      </c>
      <c r="B5" s="606" t="s">
        <v>733</v>
      </c>
      <c r="C5" s="1649" t="s">
        <v>231</v>
      </c>
      <c r="D5" s="1649"/>
      <c r="E5" s="605"/>
      <c r="F5" s="605"/>
      <c r="G5" s="605"/>
      <c r="H5" s="605"/>
      <c r="I5" s="605"/>
      <c r="J5" s="605"/>
      <c r="K5" s="605"/>
      <c r="L5" s="602"/>
      <c r="M5" s="602"/>
      <c r="N5" s="601"/>
      <c r="O5" s="601"/>
    </row>
    <row r="6" spans="1:17" ht="16.5" customHeight="1" thickBot="1" x14ac:dyDescent="0.3">
      <c r="A6" s="604"/>
      <c r="B6" s="610" t="s">
        <v>727</v>
      </c>
      <c r="C6" s="607"/>
      <c r="D6" s="607"/>
      <c r="E6" s="605"/>
      <c r="F6" s="605"/>
      <c r="G6" s="605"/>
      <c r="H6" s="605"/>
      <c r="I6" s="605"/>
      <c r="J6" s="605"/>
      <c r="K6" s="605"/>
      <c r="L6" s="602"/>
      <c r="M6" s="602"/>
      <c r="N6" s="601"/>
      <c r="O6" s="601"/>
    </row>
    <row r="7" spans="1:17" ht="15.75" x14ac:dyDescent="0.25">
      <c r="A7" s="604" t="s">
        <v>732</v>
      </c>
      <c r="B7" s="606" t="s">
        <v>478</v>
      </c>
      <c r="C7" s="1649" t="s">
        <v>731</v>
      </c>
      <c r="D7" s="1649"/>
      <c r="E7" s="605"/>
      <c r="F7" s="605"/>
      <c r="G7" s="605"/>
      <c r="H7" s="609" t="s">
        <v>730</v>
      </c>
      <c r="I7" s="605"/>
      <c r="J7" s="605"/>
      <c r="K7" s="605"/>
      <c r="L7" s="602"/>
      <c r="M7" s="602"/>
      <c r="N7" s="601"/>
      <c r="O7" s="601"/>
    </row>
    <row r="8" spans="1:17" ht="18" customHeight="1" x14ac:dyDescent="0.25">
      <c r="A8" s="604"/>
      <c r="B8" s="608" t="s">
        <v>727</v>
      </c>
      <c r="C8" s="607"/>
      <c r="D8" s="607"/>
      <c r="E8" s="605"/>
      <c r="F8" s="605"/>
      <c r="G8" s="605"/>
      <c r="H8" s="605"/>
      <c r="I8" s="605"/>
      <c r="J8" s="605"/>
      <c r="K8" s="605"/>
      <c r="L8" s="602"/>
      <c r="M8" s="602"/>
      <c r="N8" s="601"/>
      <c r="O8" s="601"/>
    </row>
    <row r="9" spans="1:17" ht="20.25" customHeight="1" thickBot="1" x14ac:dyDescent="0.3">
      <c r="A9" s="604" t="s">
        <v>729</v>
      </c>
      <c r="B9" s="606" t="s">
        <v>728</v>
      </c>
      <c r="C9" s="1649" t="s">
        <v>231</v>
      </c>
      <c r="D9" s="1649"/>
      <c r="E9" s="605"/>
      <c r="F9" s="605"/>
      <c r="G9" s="605"/>
      <c r="H9" s="605"/>
      <c r="I9" s="605"/>
      <c r="J9" s="605"/>
      <c r="K9" s="605"/>
      <c r="L9" s="602"/>
      <c r="M9" s="602"/>
      <c r="N9" s="601"/>
      <c r="O9" s="601"/>
    </row>
    <row r="10" spans="1:17" ht="18.75" customHeight="1" thickBot="1" x14ac:dyDescent="0.3">
      <c r="A10" s="604"/>
      <c r="B10" s="603" t="s">
        <v>727</v>
      </c>
      <c r="C10" s="1649"/>
      <c r="D10" s="1649"/>
      <c r="E10" s="1649"/>
      <c r="F10" s="1649"/>
      <c r="G10" s="1649"/>
      <c r="H10" s="1649"/>
      <c r="I10" s="1649"/>
      <c r="J10" s="1649"/>
      <c r="K10" s="1649"/>
      <c r="L10" s="602"/>
      <c r="M10" s="602"/>
      <c r="N10" s="601"/>
      <c r="O10" s="601"/>
    </row>
    <row r="11" spans="1:17" ht="36.75" customHeight="1" thickBot="1" x14ac:dyDescent="0.25">
      <c r="A11" s="597" t="s">
        <v>726</v>
      </c>
      <c r="B11" s="600" t="s">
        <v>725</v>
      </c>
      <c r="C11" s="1650" t="s">
        <v>724</v>
      </c>
      <c r="D11" s="1650"/>
      <c r="E11" s="1650"/>
      <c r="F11" s="599"/>
      <c r="G11" s="598"/>
      <c r="H11" s="597"/>
      <c r="I11" s="597"/>
      <c r="J11" s="597"/>
      <c r="K11" s="597"/>
      <c r="L11" s="596"/>
      <c r="M11" s="596"/>
      <c r="N11" s="595"/>
      <c r="O11" s="595"/>
    </row>
    <row r="12" spans="1:17" ht="24.75" customHeight="1" x14ac:dyDescent="0.2">
      <c r="A12" s="1632" t="s">
        <v>723</v>
      </c>
      <c r="B12" s="1626" t="s">
        <v>722</v>
      </c>
      <c r="C12" s="1626" t="s">
        <v>721</v>
      </c>
      <c r="D12" s="1626" t="s">
        <v>720</v>
      </c>
      <c r="E12" s="1626" t="s">
        <v>719</v>
      </c>
      <c r="F12" s="1626" t="s">
        <v>718</v>
      </c>
      <c r="G12" s="1626" t="s">
        <v>717</v>
      </c>
      <c r="H12" s="1626" t="s">
        <v>716</v>
      </c>
      <c r="I12" s="1626" t="s">
        <v>715</v>
      </c>
      <c r="J12" s="1626"/>
      <c r="K12" s="1626"/>
      <c r="L12" s="1626"/>
      <c r="M12" s="1628" t="s">
        <v>714</v>
      </c>
      <c r="N12" s="1630" t="s">
        <v>713</v>
      </c>
      <c r="O12" s="1640" t="s">
        <v>712</v>
      </c>
    </row>
    <row r="13" spans="1:17" ht="37.5" customHeight="1" x14ac:dyDescent="0.2">
      <c r="A13" s="1633"/>
      <c r="B13" s="1627"/>
      <c r="C13" s="1627"/>
      <c r="D13" s="1627"/>
      <c r="E13" s="1627"/>
      <c r="F13" s="1627"/>
      <c r="G13" s="1627"/>
      <c r="H13" s="1627"/>
      <c r="I13" s="594" t="s">
        <v>711</v>
      </c>
      <c r="J13" s="594" t="s">
        <v>710</v>
      </c>
      <c r="K13" s="594" t="s">
        <v>709</v>
      </c>
      <c r="L13" s="594" t="s">
        <v>708</v>
      </c>
      <c r="M13" s="1629"/>
      <c r="N13" s="1631"/>
      <c r="O13" s="1641"/>
    </row>
    <row r="14" spans="1:17" ht="25.5" customHeight="1" x14ac:dyDescent="0.2">
      <c r="A14" s="1642" t="s">
        <v>707</v>
      </c>
      <c r="B14" s="1643"/>
      <c r="C14" s="1643"/>
      <c r="D14" s="1643"/>
      <c r="E14" s="593"/>
      <c r="F14" s="593"/>
      <c r="G14" s="592"/>
      <c r="H14" s="592"/>
      <c r="I14" s="591"/>
      <c r="J14" s="591"/>
      <c r="K14" s="591"/>
      <c r="L14" s="591"/>
      <c r="M14" s="590"/>
      <c r="N14" s="589"/>
      <c r="O14" s="588"/>
    </row>
    <row r="15" spans="1:17" ht="100.5" customHeight="1" x14ac:dyDescent="0.2">
      <c r="A15" s="1644" t="s">
        <v>706</v>
      </c>
      <c r="B15" s="564" t="s">
        <v>705</v>
      </c>
      <c r="C15" s="564" t="s">
        <v>704</v>
      </c>
      <c r="D15" s="564" t="s">
        <v>703</v>
      </c>
      <c r="E15" s="564" t="s">
        <v>702</v>
      </c>
      <c r="F15" s="564" t="s">
        <v>701</v>
      </c>
      <c r="G15" s="584" t="s">
        <v>700</v>
      </c>
      <c r="H15" s="538" t="s">
        <v>642</v>
      </c>
      <c r="I15" s="537" t="s">
        <v>622</v>
      </c>
      <c r="J15" s="537" t="s">
        <v>622</v>
      </c>
      <c r="K15" s="537" t="s">
        <v>622</v>
      </c>
      <c r="L15" s="537" t="s">
        <v>622</v>
      </c>
      <c r="M15" s="536">
        <v>5000</v>
      </c>
      <c r="N15" s="535" t="s">
        <v>634</v>
      </c>
      <c r="O15" s="534" t="s">
        <v>641</v>
      </c>
      <c r="Q15" s="585"/>
    </row>
    <row r="16" spans="1:17" ht="85.5" customHeight="1" x14ac:dyDescent="0.2">
      <c r="A16" s="1645"/>
      <c r="B16" s="564" t="s">
        <v>699</v>
      </c>
      <c r="C16" s="1634" t="s">
        <v>698</v>
      </c>
      <c r="D16" s="1647" t="s">
        <v>697</v>
      </c>
      <c r="E16" s="564" t="s">
        <v>696</v>
      </c>
      <c r="F16" s="564" t="s">
        <v>695</v>
      </c>
      <c r="G16" s="584"/>
      <c r="H16" s="538" t="s">
        <v>642</v>
      </c>
      <c r="I16" s="537"/>
      <c r="J16" s="537"/>
      <c r="K16" s="537"/>
      <c r="L16" s="537"/>
      <c r="M16" s="536">
        <v>5000</v>
      </c>
      <c r="N16" s="535"/>
      <c r="O16" s="534"/>
      <c r="Q16" s="587"/>
    </row>
    <row r="17" spans="1:17" ht="97.5" customHeight="1" x14ac:dyDescent="0.2">
      <c r="A17" s="571"/>
      <c r="B17" s="564"/>
      <c r="C17" s="1646"/>
      <c r="D17" s="1648"/>
      <c r="E17" s="564" t="s">
        <v>680</v>
      </c>
      <c r="F17" s="564" t="s">
        <v>694</v>
      </c>
      <c r="G17" s="584"/>
      <c r="H17" s="538" t="s">
        <v>642</v>
      </c>
      <c r="I17" s="537"/>
      <c r="J17" s="537"/>
      <c r="K17" s="537"/>
      <c r="L17" s="537"/>
      <c r="M17" s="536">
        <v>5000</v>
      </c>
      <c r="N17" s="535"/>
      <c r="O17" s="534"/>
      <c r="Q17" s="585"/>
    </row>
    <row r="18" spans="1:17" ht="85.5" customHeight="1" x14ac:dyDescent="0.2">
      <c r="A18" s="571"/>
      <c r="B18" s="564"/>
      <c r="C18" s="1634" t="s">
        <v>693</v>
      </c>
      <c r="D18" s="586" t="s">
        <v>692</v>
      </c>
      <c r="E18" s="564" t="s">
        <v>691</v>
      </c>
      <c r="F18" s="564" t="s">
        <v>690</v>
      </c>
      <c r="G18" s="584"/>
      <c r="H18" s="538" t="s">
        <v>642</v>
      </c>
      <c r="I18" s="537"/>
      <c r="J18" s="537"/>
      <c r="K18" s="537"/>
      <c r="L18" s="537"/>
      <c r="M18" s="536">
        <v>5000</v>
      </c>
      <c r="N18" s="535"/>
      <c r="O18" s="534"/>
      <c r="Q18" s="585"/>
    </row>
    <row r="19" spans="1:17" ht="61.5" customHeight="1" x14ac:dyDescent="0.2">
      <c r="A19" s="571"/>
      <c r="B19" s="564"/>
      <c r="C19" s="1646"/>
      <c r="D19" s="564" t="s">
        <v>689</v>
      </c>
      <c r="E19" s="564" t="s">
        <v>688</v>
      </c>
      <c r="F19" s="564"/>
      <c r="G19" s="584"/>
      <c r="H19" s="538" t="s">
        <v>642</v>
      </c>
      <c r="I19" s="537"/>
      <c r="J19" s="537"/>
      <c r="K19" s="537"/>
      <c r="L19" s="537"/>
      <c r="M19" s="536">
        <v>5000</v>
      </c>
      <c r="N19" s="535"/>
      <c r="O19" s="534"/>
      <c r="Q19" s="585"/>
    </row>
    <row r="20" spans="1:17" ht="81" customHeight="1" x14ac:dyDescent="0.2">
      <c r="A20" s="571"/>
      <c r="B20" s="564"/>
      <c r="C20" s="1634" t="s">
        <v>687</v>
      </c>
      <c r="D20" s="564" t="s">
        <v>686</v>
      </c>
      <c r="E20" s="564" t="s">
        <v>685</v>
      </c>
      <c r="F20" s="564"/>
      <c r="G20" s="584"/>
      <c r="H20" s="538" t="s">
        <v>642</v>
      </c>
      <c r="I20" s="537"/>
      <c r="J20" s="537"/>
      <c r="K20" s="537"/>
      <c r="L20" s="537"/>
      <c r="M20" s="536">
        <v>5000</v>
      </c>
      <c r="N20" s="535"/>
      <c r="O20" s="534"/>
      <c r="Q20" s="573"/>
    </row>
    <row r="21" spans="1:17" ht="68.25" customHeight="1" thickBot="1" x14ac:dyDescent="0.25">
      <c r="A21" s="583"/>
      <c r="B21" s="561"/>
      <c r="C21" s="1635"/>
      <c r="D21" s="561" t="s">
        <v>684</v>
      </c>
      <c r="E21" s="561" t="s">
        <v>683</v>
      </c>
      <c r="F21" s="561"/>
      <c r="G21" s="582"/>
      <c r="H21" s="553" t="s">
        <v>642</v>
      </c>
      <c r="I21" s="552"/>
      <c r="J21" s="552"/>
      <c r="K21" s="552"/>
      <c r="L21" s="552"/>
      <c r="M21" s="551">
        <v>5000</v>
      </c>
      <c r="N21" s="550"/>
      <c r="O21" s="549"/>
      <c r="Q21" s="573"/>
    </row>
    <row r="22" spans="1:17" ht="126.75" customHeight="1" x14ac:dyDescent="0.2">
      <c r="A22" s="581"/>
      <c r="B22" s="580"/>
      <c r="C22" s="580" t="s">
        <v>682</v>
      </c>
      <c r="D22" s="580" t="s">
        <v>681</v>
      </c>
      <c r="E22" s="580" t="s">
        <v>680</v>
      </c>
      <c r="F22" s="580" t="s">
        <v>679</v>
      </c>
      <c r="G22" s="579" t="s">
        <v>678</v>
      </c>
      <c r="H22" s="578" t="s">
        <v>642</v>
      </c>
      <c r="I22" s="577" t="s">
        <v>622</v>
      </c>
      <c r="J22" s="577" t="s">
        <v>622</v>
      </c>
      <c r="K22" s="577" t="s">
        <v>622</v>
      </c>
      <c r="L22" s="577" t="s">
        <v>622</v>
      </c>
      <c r="M22" s="576">
        <v>2500</v>
      </c>
      <c r="N22" s="575" t="s">
        <v>634</v>
      </c>
      <c r="O22" s="574" t="s">
        <v>641</v>
      </c>
      <c r="Q22" s="573"/>
    </row>
    <row r="23" spans="1:17" ht="76.5" customHeight="1" x14ac:dyDescent="0.2">
      <c r="A23" s="572"/>
      <c r="B23" s="558"/>
      <c r="C23" s="558" t="s">
        <v>677</v>
      </c>
      <c r="D23" s="558"/>
      <c r="E23" s="558"/>
      <c r="F23" s="558"/>
      <c r="G23" s="546"/>
      <c r="H23" s="1636" t="s">
        <v>642</v>
      </c>
      <c r="I23" s="544"/>
      <c r="J23" s="544"/>
      <c r="K23" s="544"/>
      <c r="L23" s="544"/>
      <c r="M23" s="543">
        <v>2500</v>
      </c>
      <c r="N23" s="542"/>
      <c r="O23" s="541"/>
    </row>
    <row r="24" spans="1:17" ht="50.25" customHeight="1" x14ac:dyDescent="0.2">
      <c r="A24" s="572"/>
      <c r="B24" s="564"/>
      <c r="C24" s="564" t="s">
        <v>676</v>
      </c>
      <c r="D24" s="564"/>
      <c r="E24" s="564"/>
      <c r="F24" s="564"/>
      <c r="G24" s="539"/>
      <c r="H24" s="1637"/>
      <c r="I24" s="537"/>
      <c r="J24" s="537"/>
      <c r="K24" s="537"/>
      <c r="L24" s="537"/>
      <c r="M24" s="536">
        <v>2500</v>
      </c>
      <c r="N24" s="535"/>
      <c r="O24" s="534"/>
    </row>
    <row r="25" spans="1:17" ht="103.5" customHeight="1" x14ac:dyDescent="0.2">
      <c r="A25" s="571"/>
      <c r="B25" s="564" t="s">
        <v>675</v>
      </c>
      <c r="C25" s="564" t="s">
        <v>674</v>
      </c>
      <c r="D25" s="564">
        <v>2</v>
      </c>
      <c r="E25" s="564" t="s">
        <v>673</v>
      </c>
      <c r="F25" s="539" t="s">
        <v>672</v>
      </c>
      <c r="G25" s="539" t="s">
        <v>671</v>
      </c>
      <c r="H25" s="538" t="s">
        <v>642</v>
      </c>
      <c r="I25" s="537" t="s">
        <v>622</v>
      </c>
      <c r="J25" s="537" t="s">
        <v>622</v>
      </c>
      <c r="K25" s="537" t="s">
        <v>622</v>
      </c>
      <c r="L25" s="537" t="s">
        <v>622</v>
      </c>
      <c r="M25" s="536">
        <v>8000</v>
      </c>
      <c r="N25" s="535" t="s">
        <v>634</v>
      </c>
      <c r="O25" s="534" t="s">
        <v>641</v>
      </c>
    </row>
    <row r="26" spans="1:17" ht="83.25" customHeight="1" x14ac:dyDescent="0.2">
      <c r="A26" s="540"/>
      <c r="B26" s="570" t="s">
        <v>670</v>
      </c>
      <c r="C26" s="564" t="s">
        <v>669</v>
      </c>
      <c r="D26" s="564" t="s">
        <v>668</v>
      </c>
      <c r="E26" s="569" t="s">
        <v>667</v>
      </c>
      <c r="F26" s="564" t="s">
        <v>666</v>
      </c>
      <c r="G26" s="568" t="s">
        <v>665</v>
      </c>
      <c r="H26" s="538" t="s">
        <v>642</v>
      </c>
      <c r="I26" s="537" t="s">
        <v>622</v>
      </c>
      <c r="J26" s="537" t="s">
        <v>622</v>
      </c>
      <c r="K26" s="537" t="s">
        <v>622</v>
      </c>
      <c r="L26" s="537" t="s">
        <v>622</v>
      </c>
      <c r="M26" s="536">
        <v>3000</v>
      </c>
      <c r="N26" s="535" t="s">
        <v>634</v>
      </c>
      <c r="O26" s="534" t="s">
        <v>664</v>
      </c>
    </row>
    <row r="27" spans="1:17" ht="59.25" customHeight="1" x14ac:dyDescent="0.2">
      <c r="A27" s="567"/>
      <c r="B27" s="566"/>
      <c r="C27" s="565"/>
      <c r="D27" s="558" t="s">
        <v>663</v>
      </c>
      <c r="E27" s="558" t="s">
        <v>662</v>
      </c>
      <c r="F27" s="546" t="s">
        <v>661</v>
      </c>
      <c r="G27" s="546" t="s">
        <v>660</v>
      </c>
      <c r="H27" s="545" t="s">
        <v>642</v>
      </c>
      <c r="I27" s="544" t="s">
        <v>622</v>
      </c>
      <c r="J27" s="544" t="s">
        <v>622</v>
      </c>
      <c r="K27" s="544" t="s">
        <v>622</v>
      </c>
      <c r="L27" s="544"/>
      <c r="M27" s="543">
        <v>1500</v>
      </c>
      <c r="N27" s="542" t="s">
        <v>634</v>
      </c>
      <c r="O27" s="541" t="s">
        <v>641</v>
      </c>
    </row>
    <row r="28" spans="1:17" ht="94.5" customHeight="1" x14ac:dyDescent="0.2">
      <c r="A28" s="567"/>
      <c r="B28" s="566"/>
      <c r="C28" s="565"/>
      <c r="D28" s="564" t="s">
        <v>659</v>
      </c>
      <c r="E28" s="564" t="s">
        <v>658</v>
      </c>
      <c r="F28" s="539" t="s">
        <v>657</v>
      </c>
      <c r="G28" s="539" t="s">
        <v>656</v>
      </c>
      <c r="H28" s="538" t="s">
        <v>644</v>
      </c>
      <c r="I28" s="537" t="s">
        <v>622</v>
      </c>
      <c r="J28" s="537"/>
      <c r="K28" s="537"/>
      <c r="L28" s="537"/>
      <c r="M28" s="536">
        <v>2500</v>
      </c>
      <c r="N28" s="535" t="s">
        <v>634</v>
      </c>
      <c r="O28" s="534" t="s">
        <v>641</v>
      </c>
    </row>
    <row r="29" spans="1:17" ht="90" customHeight="1" thickBot="1" x14ac:dyDescent="0.25">
      <c r="A29" s="563"/>
      <c r="B29" s="562"/>
      <c r="C29" s="562"/>
      <c r="D29" s="561" t="s">
        <v>655</v>
      </c>
      <c r="E29" s="561" t="s">
        <v>654</v>
      </c>
      <c r="F29" s="554" t="s">
        <v>653</v>
      </c>
      <c r="G29" s="554" t="s">
        <v>652</v>
      </c>
      <c r="H29" s="553" t="s">
        <v>644</v>
      </c>
      <c r="I29" s="552" t="s">
        <v>622</v>
      </c>
      <c r="J29" s="552" t="s">
        <v>622</v>
      </c>
      <c r="K29" s="552" t="s">
        <v>622</v>
      </c>
      <c r="L29" s="552" t="s">
        <v>622</v>
      </c>
      <c r="M29" s="551">
        <v>50000</v>
      </c>
      <c r="N29" s="550" t="s">
        <v>634</v>
      </c>
      <c r="O29" s="549" t="s">
        <v>647</v>
      </c>
    </row>
    <row r="30" spans="1:17" ht="72" customHeight="1" x14ac:dyDescent="0.2">
      <c r="A30" s="548"/>
      <c r="B30" s="559" t="s">
        <v>651</v>
      </c>
      <c r="C30" s="560"/>
      <c r="D30" s="559" t="s">
        <v>650</v>
      </c>
      <c r="E30" s="558" t="s">
        <v>649</v>
      </c>
      <c r="F30" s="546" t="s">
        <v>648</v>
      </c>
      <c r="G30" s="546"/>
      <c r="H30" s="545" t="s">
        <v>644</v>
      </c>
      <c r="I30" s="544"/>
      <c r="J30" s="544" t="s">
        <v>622</v>
      </c>
      <c r="K30" s="544"/>
      <c r="L30" s="544"/>
      <c r="M30" s="543">
        <v>2600</v>
      </c>
      <c r="N30" s="542" t="s">
        <v>634</v>
      </c>
      <c r="O30" s="541" t="s">
        <v>647</v>
      </c>
    </row>
    <row r="31" spans="1:17" ht="75.75" customHeight="1" thickBot="1" x14ac:dyDescent="0.25">
      <c r="A31" s="557"/>
      <c r="B31" s="556" t="s">
        <v>646</v>
      </c>
      <c r="C31" s="555"/>
      <c r="D31" s="554"/>
      <c r="E31" s="554"/>
      <c r="F31" s="554" t="s">
        <v>645</v>
      </c>
      <c r="G31" s="554"/>
      <c r="H31" s="553" t="s">
        <v>644</v>
      </c>
      <c r="I31" s="552" t="s">
        <v>622</v>
      </c>
      <c r="J31" s="552" t="s">
        <v>622</v>
      </c>
      <c r="K31" s="552" t="s">
        <v>622</v>
      </c>
      <c r="L31" s="552" t="s">
        <v>622</v>
      </c>
      <c r="M31" s="551">
        <v>1200</v>
      </c>
      <c r="N31" s="550" t="s">
        <v>634</v>
      </c>
      <c r="O31" s="549" t="s">
        <v>641</v>
      </c>
    </row>
    <row r="32" spans="1:17" ht="68.25" customHeight="1" x14ac:dyDescent="0.2">
      <c r="A32" s="548"/>
      <c r="B32" s="547"/>
      <c r="C32" s="546"/>
      <c r="D32" s="546"/>
      <c r="E32" s="546"/>
      <c r="F32" s="546" t="s">
        <v>643</v>
      </c>
      <c r="G32" s="546"/>
      <c r="H32" s="545" t="s">
        <v>642</v>
      </c>
      <c r="I32" s="544"/>
      <c r="J32" s="544" t="s">
        <v>622</v>
      </c>
      <c r="K32" s="544"/>
      <c r="L32" s="544"/>
      <c r="M32" s="543">
        <v>3500</v>
      </c>
      <c r="N32" s="542" t="s">
        <v>634</v>
      </c>
      <c r="O32" s="541" t="s">
        <v>641</v>
      </c>
    </row>
    <row r="33" spans="1:15" s="526" customFormat="1" ht="88.5" customHeight="1" x14ac:dyDescent="0.2">
      <c r="A33" s="540"/>
      <c r="B33" s="539" t="s">
        <v>640</v>
      </c>
      <c r="C33" s="539" t="s">
        <v>639</v>
      </c>
      <c r="D33" s="539" t="s">
        <v>638</v>
      </c>
      <c r="E33" s="539" t="s">
        <v>637</v>
      </c>
      <c r="F33" s="539" t="s">
        <v>636</v>
      </c>
      <c r="G33" s="539"/>
      <c r="H33" s="538" t="s">
        <v>635</v>
      </c>
      <c r="I33" s="537" t="s">
        <v>622</v>
      </c>
      <c r="J33" s="537"/>
      <c r="K33" s="537"/>
      <c r="L33" s="537"/>
      <c r="M33" s="536">
        <v>1500</v>
      </c>
      <c r="N33" s="535" t="s">
        <v>634</v>
      </c>
      <c r="O33" s="534" t="s">
        <v>633</v>
      </c>
    </row>
    <row r="34" spans="1:15" s="526" customFormat="1" ht="129.75" customHeight="1" x14ac:dyDescent="0.2">
      <c r="A34" s="533" t="s">
        <v>632</v>
      </c>
      <c r="B34" s="533" t="s">
        <v>631</v>
      </c>
      <c r="C34" s="533" t="s">
        <v>630</v>
      </c>
      <c r="D34" s="533" t="s">
        <v>629</v>
      </c>
      <c r="E34" s="533" t="s">
        <v>628</v>
      </c>
      <c r="F34" s="533" t="s">
        <v>625</v>
      </c>
      <c r="G34" s="532" t="s">
        <v>627</v>
      </c>
      <c r="H34" s="531" t="s">
        <v>623</v>
      </c>
      <c r="I34" s="530" t="s">
        <v>622</v>
      </c>
      <c r="J34" s="530" t="s">
        <v>622</v>
      </c>
      <c r="K34" s="530" t="s">
        <v>622</v>
      </c>
      <c r="L34" s="530" t="s">
        <v>622</v>
      </c>
      <c r="M34" s="529">
        <v>2327000</v>
      </c>
      <c r="N34" s="528" t="s">
        <v>621</v>
      </c>
      <c r="O34" s="527" t="s">
        <v>620</v>
      </c>
    </row>
    <row r="35" spans="1:15" s="526" customFormat="1" ht="78" customHeight="1" thickBot="1" x14ac:dyDescent="0.25">
      <c r="A35" s="533"/>
      <c r="B35" s="533"/>
      <c r="C35" s="533"/>
      <c r="D35" s="533"/>
      <c r="E35" s="533" t="s">
        <v>626</v>
      </c>
      <c r="F35" s="533" t="s">
        <v>625</v>
      </c>
      <c r="G35" s="532" t="s">
        <v>624</v>
      </c>
      <c r="H35" s="531" t="s">
        <v>623</v>
      </c>
      <c r="I35" s="530" t="s">
        <v>622</v>
      </c>
      <c r="J35" s="530" t="s">
        <v>622</v>
      </c>
      <c r="K35" s="530" t="s">
        <v>622</v>
      </c>
      <c r="L35" s="530" t="s">
        <v>622</v>
      </c>
      <c r="M35" s="529">
        <v>6600000</v>
      </c>
      <c r="N35" s="528" t="s">
        <v>621</v>
      </c>
      <c r="O35" s="527" t="s">
        <v>620</v>
      </c>
    </row>
    <row r="36" spans="1:15" s="519" customFormat="1" ht="32.25" customHeight="1" thickBot="1" x14ac:dyDescent="0.25">
      <c r="A36" s="1638" t="s">
        <v>619</v>
      </c>
      <c r="B36" s="1639"/>
      <c r="C36" s="1639"/>
      <c r="D36" s="525"/>
      <c r="E36" s="525"/>
      <c r="F36" s="525"/>
      <c r="G36" s="524"/>
      <c r="H36" s="523"/>
      <c r="I36" s="521"/>
      <c r="J36" s="521"/>
      <c r="K36" s="521"/>
      <c r="L36" s="521"/>
      <c r="M36" s="522">
        <f>SUM(M15:M35)</f>
        <v>9043300</v>
      </c>
      <c r="N36" s="521"/>
      <c r="O36" s="520"/>
    </row>
    <row r="37" spans="1:15" s="516" customFormat="1" ht="30" customHeight="1" x14ac:dyDescent="0.2">
      <c r="A37" s="517"/>
      <c r="B37" s="517"/>
      <c r="C37" s="517"/>
      <c r="D37" s="517"/>
      <c r="E37" s="517"/>
      <c r="F37" s="517"/>
      <c r="G37" s="517"/>
      <c r="H37" s="517"/>
      <c r="I37" s="517"/>
      <c r="J37" s="517"/>
      <c r="K37" s="517"/>
      <c r="L37" s="517"/>
      <c r="M37" s="518"/>
      <c r="N37" s="517"/>
      <c r="O37" s="517"/>
    </row>
    <row r="38" spans="1:15" s="516" customFormat="1" x14ac:dyDescent="0.2">
      <c r="A38" s="517"/>
      <c r="B38" s="517"/>
      <c r="C38" s="517"/>
      <c r="D38" s="517"/>
      <c r="E38" s="517"/>
      <c r="F38" s="517"/>
      <c r="G38" s="517"/>
      <c r="H38" s="517"/>
      <c r="I38" s="517"/>
      <c r="J38" s="517"/>
      <c r="K38" s="517"/>
      <c r="L38" s="517"/>
      <c r="M38" s="518"/>
      <c r="N38" s="517"/>
      <c r="O38" s="517"/>
    </row>
    <row r="39" spans="1:15" s="516" customFormat="1" x14ac:dyDescent="0.2">
      <c r="A39" s="517"/>
      <c r="B39" s="517"/>
      <c r="C39" s="517"/>
      <c r="D39" s="517"/>
      <c r="E39" s="517"/>
      <c r="F39" s="517"/>
      <c r="G39" s="517" t="s">
        <v>139</v>
      </c>
      <c r="H39" s="517"/>
      <c r="I39" s="517"/>
      <c r="J39" s="517"/>
      <c r="K39" s="517"/>
      <c r="L39" s="517"/>
      <c r="M39" s="518"/>
      <c r="N39" s="517"/>
      <c r="O39" s="517"/>
    </row>
    <row r="40" spans="1:15" s="516" customFormat="1" x14ac:dyDescent="0.2">
      <c r="A40" s="517"/>
      <c r="B40" s="517"/>
      <c r="C40" s="517"/>
      <c r="D40" s="517"/>
      <c r="E40" s="517"/>
      <c r="F40" s="517"/>
      <c r="G40" s="517"/>
      <c r="H40" s="517"/>
      <c r="I40" s="517"/>
      <c r="J40" s="517"/>
      <c r="K40" s="517"/>
      <c r="L40" s="517"/>
      <c r="M40" s="518"/>
      <c r="N40" s="517"/>
      <c r="O40" s="517"/>
    </row>
    <row r="41" spans="1:15" s="516" customFormat="1" x14ac:dyDescent="0.2">
      <c r="A41" s="517"/>
      <c r="B41" s="517"/>
      <c r="C41" s="517"/>
      <c r="D41" s="517"/>
      <c r="E41" s="517"/>
      <c r="F41" s="517"/>
      <c r="G41" s="517"/>
      <c r="H41" s="517"/>
      <c r="I41" s="517"/>
      <c r="J41" s="517"/>
      <c r="K41" s="517"/>
      <c r="L41" s="517"/>
      <c r="M41" s="518"/>
      <c r="N41" s="517"/>
      <c r="O41" s="517"/>
    </row>
    <row r="42" spans="1:15" s="516" customFormat="1" x14ac:dyDescent="0.2">
      <c r="A42" s="517"/>
      <c r="B42" s="517"/>
      <c r="C42" s="517"/>
      <c r="D42" s="517"/>
      <c r="E42" s="517"/>
      <c r="F42" s="517"/>
      <c r="G42" s="517"/>
      <c r="H42" s="517"/>
      <c r="I42" s="517"/>
      <c r="J42" s="517"/>
      <c r="K42" s="517"/>
      <c r="L42" s="517"/>
      <c r="M42" s="518"/>
      <c r="N42" s="517"/>
      <c r="O42" s="517"/>
    </row>
    <row r="43" spans="1:15" s="516" customFormat="1" x14ac:dyDescent="0.2">
      <c r="A43" s="517"/>
      <c r="B43" s="517"/>
      <c r="C43" s="517"/>
      <c r="D43" s="517"/>
      <c r="E43" s="517"/>
      <c r="F43" s="517"/>
      <c r="G43" s="517"/>
      <c r="H43" s="517"/>
      <c r="I43" s="517"/>
      <c r="J43" s="517"/>
      <c r="K43" s="517"/>
      <c r="L43" s="517"/>
      <c r="M43" s="518"/>
      <c r="N43" s="517"/>
      <c r="O43" s="517"/>
    </row>
    <row r="44" spans="1:15" s="516" customFormat="1" x14ac:dyDescent="0.2">
      <c r="A44" s="517"/>
      <c r="B44" s="517"/>
      <c r="C44" s="517"/>
      <c r="D44" s="517"/>
      <c r="E44" s="517"/>
      <c r="F44" s="517"/>
      <c r="G44" s="517"/>
      <c r="H44" s="517"/>
      <c r="I44" s="517"/>
      <c r="J44" s="517"/>
      <c r="K44" s="517"/>
      <c r="L44" s="517"/>
      <c r="M44" s="518"/>
      <c r="N44" s="517"/>
      <c r="O44" s="517"/>
    </row>
    <row r="45" spans="1:15" s="516" customFormat="1" x14ac:dyDescent="0.2">
      <c r="A45" s="517"/>
      <c r="B45" s="517"/>
      <c r="C45" s="517"/>
      <c r="D45" s="517"/>
      <c r="E45" s="517"/>
      <c r="F45" s="517"/>
      <c r="G45" s="517"/>
      <c r="H45" s="517"/>
      <c r="I45" s="517"/>
      <c r="J45" s="517"/>
      <c r="K45" s="517"/>
      <c r="L45" s="517"/>
      <c r="M45" s="518"/>
      <c r="N45" s="517"/>
      <c r="O45" s="517"/>
    </row>
    <row r="46" spans="1:15" s="516" customFormat="1" x14ac:dyDescent="0.2">
      <c r="A46" s="517"/>
      <c r="B46" s="517"/>
      <c r="C46" s="517"/>
      <c r="D46" s="517"/>
      <c r="E46" s="517"/>
      <c r="F46" s="517"/>
      <c r="G46" s="517"/>
      <c r="H46" s="517"/>
      <c r="I46" s="517"/>
      <c r="J46" s="517"/>
      <c r="K46" s="517"/>
      <c r="L46" s="517"/>
      <c r="M46" s="518"/>
      <c r="N46" s="517"/>
      <c r="O46" s="517"/>
    </row>
    <row r="47" spans="1:15" s="516" customFormat="1" x14ac:dyDescent="0.2">
      <c r="A47" s="517"/>
      <c r="B47" s="517"/>
      <c r="C47" s="517"/>
      <c r="D47" s="517"/>
      <c r="E47" s="517"/>
      <c r="F47" s="517"/>
      <c r="G47" s="517"/>
      <c r="H47" s="517"/>
      <c r="I47" s="517"/>
      <c r="J47" s="517"/>
      <c r="K47" s="517"/>
      <c r="L47" s="517"/>
      <c r="M47" s="518"/>
      <c r="N47" s="517"/>
      <c r="O47" s="517"/>
    </row>
    <row r="48" spans="1:15" s="516" customFormat="1" x14ac:dyDescent="0.2">
      <c r="A48" s="517"/>
      <c r="B48" s="517"/>
      <c r="C48" s="517"/>
      <c r="D48" s="517"/>
      <c r="E48" s="517"/>
      <c r="F48" s="517"/>
      <c r="G48" s="517"/>
      <c r="H48" s="517"/>
      <c r="I48" s="517"/>
      <c r="J48" s="517"/>
      <c r="K48" s="517"/>
      <c r="L48" s="517"/>
      <c r="M48" s="518"/>
      <c r="N48" s="517"/>
      <c r="O48" s="517"/>
    </row>
    <row r="49" spans="1:15" s="516" customFormat="1" x14ac:dyDescent="0.2">
      <c r="A49" s="517"/>
      <c r="B49" s="517"/>
      <c r="C49" s="517"/>
      <c r="D49" s="517"/>
      <c r="E49" s="517"/>
      <c r="F49" s="517"/>
      <c r="G49" s="517"/>
      <c r="H49" s="517"/>
      <c r="I49" s="517"/>
      <c r="J49" s="517"/>
      <c r="K49" s="517"/>
      <c r="L49" s="517"/>
      <c r="M49" s="518"/>
      <c r="N49" s="517"/>
      <c r="O49" s="517"/>
    </row>
    <row r="50" spans="1:15" s="516" customFormat="1" x14ac:dyDescent="0.2">
      <c r="A50" s="517"/>
      <c r="B50" s="517"/>
      <c r="C50" s="517"/>
      <c r="D50" s="517"/>
      <c r="E50" s="517"/>
      <c r="F50" s="517"/>
      <c r="G50" s="517"/>
      <c r="H50" s="517"/>
      <c r="I50" s="517"/>
      <c r="J50" s="517"/>
      <c r="K50" s="517"/>
      <c r="L50" s="517"/>
      <c r="M50" s="518"/>
      <c r="N50" s="517"/>
      <c r="O50" s="517"/>
    </row>
    <row r="51" spans="1:15" s="516" customFormat="1" x14ac:dyDescent="0.2">
      <c r="A51" s="517"/>
      <c r="B51" s="517"/>
      <c r="C51" s="517"/>
      <c r="D51" s="517"/>
      <c r="E51" s="517"/>
      <c r="F51" s="517"/>
      <c r="G51" s="517"/>
      <c r="H51" s="517"/>
      <c r="I51" s="517"/>
      <c r="J51" s="517"/>
      <c r="K51" s="517"/>
      <c r="L51" s="517"/>
      <c r="M51" s="518"/>
      <c r="N51" s="517"/>
      <c r="O51" s="517"/>
    </row>
    <row r="52" spans="1:15" s="516" customFormat="1" x14ac:dyDescent="0.2">
      <c r="A52" s="517"/>
      <c r="B52" s="517"/>
      <c r="C52" s="517"/>
      <c r="D52" s="517"/>
      <c r="E52" s="517"/>
      <c r="F52" s="517"/>
      <c r="G52" s="517"/>
      <c r="H52" s="517"/>
      <c r="I52" s="517"/>
      <c r="J52" s="517"/>
      <c r="K52" s="517"/>
      <c r="L52" s="517"/>
      <c r="M52" s="518"/>
      <c r="N52" s="517"/>
      <c r="O52" s="517"/>
    </row>
    <row r="53" spans="1:15" s="516" customFormat="1" x14ac:dyDescent="0.2">
      <c r="A53" s="517"/>
      <c r="B53" s="517"/>
      <c r="C53" s="517"/>
      <c r="D53" s="517"/>
      <c r="E53" s="517"/>
      <c r="F53" s="517"/>
      <c r="G53" s="517"/>
      <c r="H53" s="517"/>
      <c r="I53" s="517"/>
      <c r="J53" s="517"/>
      <c r="K53" s="517"/>
      <c r="L53" s="517"/>
      <c r="M53" s="518"/>
      <c r="N53" s="517"/>
      <c r="O53" s="517"/>
    </row>
    <row r="54" spans="1:15" s="516" customFormat="1" x14ac:dyDescent="0.2">
      <c r="A54" s="517"/>
      <c r="B54" s="517"/>
      <c r="C54" s="517"/>
      <c r="D54" s="517"/>
      <c r="E54" s="517"/>
      <c r="F54" s="517"/>
      <c r="G54" s="517"/>
      <c r="H54" s="517"/>
      <c r="I54" s="517"/>
      <c r="J54" s="517"/>
      <c r="K54" s="517"/>
      <c r="L54" s="517"/>
      <c r="M54" s="518"/>
      <c r="N54" s="517"/>
      <c r="O54" s="517"/>
    </row>
    <row r="55" spans="1:15" s="516" customFormat="1" x14ac:dyDescent="0.2">
      <c r="A55" s="517"/>
      <c r="B55" s="517"/>
      <c r="C55" s="517"/>
      <c r="D55" s="517"/>
      <c r="E55" s="517"/>
      <c r="F55" s="517"/>
      <c r="G55" s="517"/>
      <c r="H55" s="517"/>
      <c r="I55" s="517"/>
      <c r="J55" s="517"/>
      <c r="K55" s="517"/>
      <c r="L55" s="517"/>
      <c r="M55" s="518"/>
      <c r="N55" s="517"/>
      <c r="O55" s="517"/>
    </row>
    <row r="56" spans="1:15" s="516" customFormat="1" x14ac:dyDescent="0.2">
      <c r="A56" s="517"/>
      <c r="B56" s="517"/>
      <c r="C56" s="517"/>
      <c r="D56" s="517"/>
      <c r="E56" s="517"/>
      <c r="F56" s="517"/>
      <c r="G56" s="517"/>
      <c r="H56" s="517"/>
      <c r="I56" s="517"/>
      <c r="J56" s="517"/>
      <c r="K56" s="517"/>
      <c r="L56" s="517"/>
      <c r="M56" s="518"/>
      <c r="N56" s="517"/>
      <c r="O56" s="517"/>
    </row>
    <row r="57" spans="1:15" s="516" customFormat="1" x14ac:dyDescent="0.2">
      <c r="A57" s="517"/>
      <c r="B57" s="517"/>
      <c r="C57" s="517"/>
      <c r="D57" s="517"/>
      <c r="E57" s="517"/>
      <c r="F57" s="517"/>
      <c r="G57" s="517"/>
      <c r="H57" s="517"/>
      <c r="I57" s="517"/>
      <c r="J57" s="517"/>
      <c r="K57" s="517"/>
      <c r="L57" s="517"/>
      <c r="M57" s="518"/>
      <c r="N57" s="517"/>
      <c r="O57" s="517"/>
    </row>
    <row r="58" spans="1:15" s="516" customFormat="1" x14ac:dyDescent="0.2">
      <c r="A58" s="517"/>
      <c r="B58" s="517"/>
      <c r="C58" s="517"/>
      <c r="D58" s="517"/>
      <c r="E58" s="517"/>
      <c r="F58" s="517"/>
      <c r="G58" s="517"/>
      <c r="H58" s="517"/>
      <c r="I58" s="517"/>
      <c r="J58" s="517"/>
      <c r="K58" s="517"/>
      <c r="L58" s="517"/>
      <c r="M58" s="518"/>
      <c r="N58" s="517"/>
      <c r="O58" s="517"/>
    </row>
    <row r="59" spans="1:15" s="516" customFormat="1" x14ac:dyDescent="0.2">
      <c r="A59" s="517"/>
      <c r="B59" s="517"/>
      <c r="C59" s="517"/>
      <c r="D59" s="517"/>
      <c r="E59" s="517"/>
      <c r="F59" s="517"/>
      <c r="G59" s="517"/>
      <c r="H59" s="517"/>
      <c r="I59" s="517"/>
      <c r="J59" s="517"/>
      <c r="K59" s="517"/>
      <c r="L59" s="517"/>
      <c r="M59" s="518"/>
      <c r="N59" s="517"/>
      <c r="O59" s="517"/>
    </row>
    <row r="60" spans="1:15" s="516" customFormat="1" x14ac:dyDescent="0.2">
      <c r="A60" s="517"/>
      <c r="B60" s="517"/>
      <c r="C60" s="517"/>
      <c r="D60" s="517"/>
      <c r="E60" s="517"/>
      <c r="F60" s="517"/>
      <c r="G60" s="517"/>
      <c r="H60" s="517"/>
      <c r="I60" s="517"/>
      <c r="J60" s="517"/>
      <c r="K60" s="517"/>
      <c r="L60" s="517"/>
      <c r="M60" s="518"/>
      <c r="N60" s="517"/>
      <c r="O60" s="517"/>
    </row>
    <row r="61" spans="1:15" s="516" customFormat="1" x14ac:dyDescent="0.2">
      <c r="A61" s="517"/>
      <c r="B61" s="517"/>
      <c r="C61" s="517"/>
      <c r="D61" s="517"/>
      <c r="E61" s="517"/>
      <c r="F61" s="517"/>
      <c r="G61" s="517"/>
      <c r="H61" s="517"/>
      <c r="I61" s="517"/>
      <c r="J61" s="517"/>
      <c r="K61" s="517"/>
      <c r="L61" s="517"/>
      <c r="M61" s="518"/>
      <c r="N61" s="517"/>
      <c r="O61" s="517"/>
    </row>
    <row r="62" spans="1:15" s="516" customFormat="1" x14ac:dyDescent="0.2">
      <c r="A62" s="517"/>
      <c r="B62" s="517"/>
      <c r="C62" s="517"/>
      <c r="D62" s="517"/>
      <c r="E62" s="517"/>
      <c r="F62" s="517"/>
      <c r="G62" s="517"/>
      <c r="H62" s="517"/>
      <c r="I62" s="517"/>
      <c r="J62" s="517"/>
      <c r="K62" s="517"/>
      <c r="L62" s="517"/>
      <c r="M62" s="518"/>
      <c r="N62" s="517"/>
      <c r="O62" s="517"/>
    </row>
    <row r="63" spans="1:15" s="516" customFormat="1" x14ac:dyDescent="0.2">
      <c r="A63" s="517"/>
      <c r="B63" s="517"/>
      <c r="C63" s="517"/>
      <c r="D63" s="517"/>
      <c r="E63" s="517"/>
      <c r="F63" s="517"/>
      <c r="G63" s="517"/>
      <c r="H63" s="517"/>
      <c r="I63" s="517"/>
      <c r="J63" s="517"/>
      <c r="K63" s="517"/>
      <c r="L63" s="517"/>
      <c r="M63" s="518"/>
      <c r="N63" s="517"/>
      <c r="O63" s="517"/>
    </row>
    <row r="64" spans="1:15" s="516" customFormat="1" x14ac:dyDescent="0.2">
      <c r="A64" s="517"/>
      <c r="B64" s="517"/>
      <c r="C64" s="517"/>
      <c r="D64" s="517"/>
      <c r="E64" s="517"/>
      <c r="F64" s="517"/>
      <c r="G64" s="517"/>
      <c r="H64" s="517"/>
      <c r="I64" s="517"/>
      <c r="J64" s="517"/>
      <c r="K64" s="517"/>
      <c r="L64" s="517"/>
      <c r="M64" s="518"/>
      <c r="N64" s="517"/>
      <c r="O64" s="517"/>
    </row>
    <row r="65" spans="1:15" s="516" customFormat="1" x14ac:dyDescent="0.2">
      <c r="A65" s="517"/>
      <c r="B65" s="517"/>
      <c r="C65" s="517"/>
      <c r="D65" s="517"/>
      <c r="E65" s="517"/>
      <c r="F65" s="517"/>
      <c r="G65" s="517"/>
      <c r="H65" s="517"/>
      <c r="I65" s="517"/>
      <c r="J65" s="517"/>
      <c r="K65" s="517"/>
      <c r="L65" s="517"/>
      <c r="M65" s="518"/>
      <c r="N65" s="517"/>
      <c r="O65" s="517"/>
    </row>
    <row r="66" spans="1:15" s="516" customFormat="1" x14ac:dyDescent="0.2">
      <c r="A66" s="517"/>
      <c r="B66" s="517"/>
      <c r="C66" s="517"/>
      <c r="D66" s="517"/>
      <c r="E66" s="517"/>
      <c r="F66" s="517"/>
      <c r="G66" s="517"/>
      <c r="H66" s="517"/>
      <c r="I66" s="517"/>
      <c r="J66" s="517"/>
      <c r="K66" s="517"/>
      <c r="L66" s="517"/>
      <c r="M66" s="518"/>
      <c r="N66" s="517"/>
      <c r="O66" s="517"/>
    </row>
    <row r="67" spans="1:15" s="516" customFormat="1" x14ac:dyDescent="0.2">
      <c r="A67" s="517"/>
      <c r="B67" s="517"/>
      <c r="C67" s="517"/>
      <c r="D67" s="517"/>
      <c r="E67" s="517"/>
      <c r="F67" s="517"/>
      <c r="G67" s="517"/>
      <c r="H67" s="517"/>
      <c r="I67" s="517"/>
      <c r="J67" s="517"/>
      <c r="K67" s="517"/>
      <c r="L67" s="517"/>
      <c r="M67" s="518"/>
      <c r="N67" s="517"/>
      <c r="O67" s="517"/>
    </row>
    <row r="68" spans="1:15" s="516" customFormat="1" x14ac:dyDescent="0.2">
      <c r="A68" s="517"/>
      <c r="B68" s="517"/>
      <c r="C68" s="517"/>
      <c r="D68" s="517"/>
      <c r="E68" s="517"/>
      <c r="F68" s="517"/>
      <c r="G68" s="517"/>
      <c r="H68" s="517"/>
      <c r="I68" s="517"/>
      <c r="J68" s="517"/>
      <c r="K68" s="517"/>
      <c r="L68" s="517"/>
      <c r="M68" s="518"/>
      <c r="N68" s="517"/>
      <c r="O68" s="517"/>
    </row>
    <row r="69" spans="1:15" s="516" customFormat="1" x14ac:dyDescent="0.2">
      <c r="A69" s="517"/>
      <c r="B69" s="517"/>
      <c r="C69" s="517"/>
      <c r="D69" s="517"/>
      <c r="E69" s="517"/>
      <c r="F69" s="517"/>
      <c r="G69" s="517"/>
      <c r="H69" s="517"/>
      <c r="I69" s="517"/>
      <c r="J69" s="517"/>
      <c r="K69" s="517"/>
      <c r="L69" s="517"/>
      <c r="M69" s="518"/>
      <c r="N69" s="517"/>
      <c r="O69" s="517"/>
    </row>
    <row r="70" spans="1:15" s="516" customFormat="1" x14ac:dyDescent="0.2">
      <c r="A70" s="517"/>
      <c r="B70" s="517"/>
      <c r="C70" s="517"/>
      <c r="D70" s="517"/>
      <c r="E70" s="517"/>
      <c r="F70" s="517"/>
      <c r="G70" s="517"/>
      <c r="H70" s="517"/>
      <c r="I70" s="517"/>
      <c r="J70" s="517"/>
      <c r="K70" s="517"/>
      <c r="L70" s="517"/>
      <c r="M70" s="518"/>
      <c r="N70" s="517"/>
      <c r="O70" s="517"/>
    </row>
    <row r="71" spans="1:15" s="516" customFormat="1" x14ac:dyDescent="0.2">
      <c r="A71" s="517"/>
      <c r="B71" s="517"/>
      <c r="C71" s="517"/>
      <c r="D71" s="517"/>
      <c r="E71" s="517"/>
      <c r="F71" s="517"/>
      <c r="G71" s="517"/>
      <c r="H71" s="517"/>
      <c r="I71" s="517"/>
      <c r="J71" s="517"/>
      <c r="K71" s="517"/>
      <c r="L71" s="517"/>
      <c r="M71" s="518"/>
      <c r="N71" s="517"/>
      <c r="O71" s="517"/>
    </row>
    <row r="72" spans="1:15" s="516" customFormat="1" x14ac:dyDescent="0.2">
      <c r="A72" s="517"/>
      <c r="B72" s="517"/>
      <c r="C72" s="517"/>
      <c r="D72" s="517"/>
      <c r="E72" s="517"/>
      <c r="F72" s="517"/>
      <c r="G72" s="517"/>
      <c r="H72" s="517"/>
      <c r="I72" s="517"/>
      <c r="J72" s="517"/>
      <c r="K72" s="517"/>
      <c r="L72" s="517"/>
      <c r="M72" s="518"/>
      <c r="N72" s="517"/>
      <c r="O72" s="517"/>
    </row>
    <row r="73" spans="1:15" s="516" customFormat="1" x14ac:dyDescent="0.2">
      <c r="A73" s="517"/>
      <c r="B73" s="517"/>
      <c r="C73" s="517"/>
      <c r="D73" s="517"/>
      <c r="E73" s="517"/>
      <c r="F73" s="517"/>
      <c r="G73" s="517"/>
      <c r="H73" s="517"/>
      <c r="I73" s="517"/>
      <c r="J73" s="517"/>
      <c r="K73" s="517"/>
      <c r="L73" s="517"/>
      <c r="M73" s="518"/>
      <c r="N73" s="517"/>
      <c r="O73" s="517"/>
    </row>
    <row r="74" spans="1:15" s="516" customFormat="1" x14ac:dyDescent="0.2">
      <c r="A74" s="517"/>
      <c r="B74" s="517"/>
      <c r="C74" s="517"/>
      <c r="D74" s="517"/>
      <c r="E74" s="517"/>
      <c r="F74" s="517"/>
      <c r="G74" s="517"/>
      <c r="H74" s="517"/>
      <c r="I74" s="517"/>
      <c r="J74" s="517"/>
      <c r="K74" s="517"/>
      <c r="L74" s="517"/>
      <c r="M74" s="518"/>
      <c r="N74" s="517"/>
      <c r="O74" s="517"/>
    </row>
    <row r="75" spans="1:15" s="516" customFormat="1" x14ac:dyDescent="0.2">
      <c r="A75" s="517"/>
      <c r="B75" s="517"/>
      <c r="C75" s="517"/>
      <c r="D75" s="517"/>
      <c r="E75" s="517"/>
      <c r="F75" s="517"/>
      <c r="G75" s="517"/>
      <c r="H75" s="517"/>
      <c r="I75" s="517"/>
      <c r="J75" s="517"/>
      <c r="K75" s="517"/>
      <c r="L75" s="517"/>
      <c r="M75" s="518"/>
      <c r="N75" s="517"/>
      <c r="O75" s="517"/>
    </row>
    <row r="76" spans="1:15" s="516" customFormat="1" x14ac:dyDescent="0.2">
      <c r="A76" s="517"/>
      <c r="B76" s="517"/>
      <c r="C76" s="517"/>
      <c r="D76" s="517"/>
      <c r="E76" s="517"/>
      <c r="F76" s="517"/>
      <c r="G76" s="517"/>
      <c r="H76" s="517"/>
      <c r="I76" s="517"/>
      <c r="J76" s="517"/>
      <c r="K76" s="517"/>
      <c r="L76" s="517"/>
      <c r="M76" s="518"/>
      <c r="N76" s="517"/>
      <c r="O76" s="517"/>
    </row>
    <row r="77" spans="1:15" s="516" customFormat="1" x14ac:dyDescent="0.2">
      <c r="A77" s="517"/>
      <c r="B77" s="517"/>
      <c r="C77" s="517"/>
      <c r="D77" s="517"/>
      <c r="E77" s="517"/>
      <c r="F77" s="517"/>
      <c r="G77" s="517"/>
      <c r="H77" s="517"/>
      <c r="I77" s="517"/>
      <c r="J77" s="517"/>
      <c r="K77" s="517"/>
      <c r="L77" s="517"/>
      <c r="M77" s="518"/>
      <c r="N77" s="517"/>
      <c r="O77" s="517"/>
    </row>
    <row r="78" spans="1:15" s="516" customFormat="1" x14ac:dyDescent="0.2">
      <c r="A78" s="517"/>
      <c r="B78" s="517"/>
      <c r="C78" s="517"/>
      <c r="D78" s="517"/>
      <c r="E78" s="517"/>
      <c r="F78" s="517"/>
      <c r="G78" s="517"/>
      <c r="H78" s="517"/>
      <c r="I78" s="517"/>
      <c r="J78" s="517"/>
      <c r="K78" s="517"/>
      <c r="L78" s="517"/>
      <c r="M78" s="518"/>
      <c r="N78" s="517"/>
      <c r="O78" s="517"/>
    </row>
    <row r="79" spans="1:15" s="516" customFormat="1" x14ac:dyDescent="0.2">
      <c r="A79" s="517"/>
      <c r="B79" s="517"/>
      <c r="C79" s="517"/>
      <c r="D79" s="517"/>
      <c r="E79" s="517"/>
      <c r="F79" s="517"/>
      <c r="G79" s="517"/>
      <c r="H79" s="517"/>
      <c r="I79" s="517"/>
      <c r="J79" s="517"/>
      <c r="K79" s="517"/>
      <c r="L79" s="517"/>
      <c r="M79" s="518"/>
      <c r="N79" s="517"/>
      <c r="O79" s="517"/>
    </row>
    <row r="80" spans="1:15" s="516" customFormat="1" x14ac:dyDescent="0.2">
      <c r="A80" s="517"/>
      <c r="B80" s="517"/>
      <c r="C80" s="517"/>
      <c r="D80" s="517"/>
      <c r="E80" s="517"/>
      <c r="F80" s="517"/>
      <c r="G80" s="517"/>
      <c r="H80" s="517"/>
      <c r="I80" s="517"/>
      <c r="J80" s="517"/>
      <c r="K80" s="517"/>
      <c r="L80" s="517"/>
      <c r="M80" s="518"/>
      <c r="N80" s="517"/>
      <c r="O80" s="517"/>
    </row>
    <row r="81" spans="1:15" s="516" customFormat="1" x14ac:dyDescent="0.2">
      <c r="A81" s="517"/>
      <c r="B81" s="517"/>
      <c r="C81" s="517"/>
      <c r="D81" s="517"/>
      <c r="E81" s="517"/>
      <c r="F81" s="517"/>
      <c r="G81" s="517"/>
      <c r="H81" s="517"/>
      <c r="I81" s="517"/>
      <c r="J81" s="517"/>
      <c r="K81" s="517"/>
      <c r="L81" s="517"/>
      <c r="M81" s="518"/>
      <c r="N81" s="517"/>
      <c r="O81" s="517"/>
    </row>
    <row r="82" spans="1:15" s="516" customFormat="1" x14ac:dyDescent="0.2">
      <c r="A82" s="517"/>
      <c r="B82" s="517"/>
      <c r="C82" s="517"/>
      <c r="D82" s="517"/>
      <c r="E82" s="517"/>
      <c r="F82" s="517"/>
      <c r="G82" s="517"/>
      <c r="H82" s="517"/>
      <c r="I82" s="517"/>
      <c r="J82" s="517"/>
      <c r="K82" s="517"/>
      <c r="L82" s="517"/>
      <c r="M82" s="518"/>
      <c r="N82" s="517"/>
      <c r="O82" s="517"/>
    </row>
    <row r="83" spans="1:15" s="516" customFormat="1" x14ac:dyDescent="0.2">
      <c r="A83" s="517"/>
      <c r="B83" s="517"/>
      <c r="C83" s="517"/>
      <c r="D83" s="517"/>
      <c r="E83" s="517"/>
      <c r="F83" s="517"/>
      <c r="G83" s="517"/>
      <c r="H83" s="517"/>
      <c r="I83" s="517"/>
      <c r="J83" s="517"/>
      <c r="K83" s="517"/>
      <c r="L83" s="517"/>
      <c r="M83" s="518"/>
      <c r="N83" s="517"/>
      <c r="O83" s="517"/>
    </row>
    <row r="84" spans="1:15" s="516" customFormat="1" x14ac:dyDescent="0.2">
      <c r="A84" s="517"/>
      <c r="B84" s="517"/>
      <c r="C84" s="517"/>
      <c r="D84" s="517"/>
      <c r="E84" s="517"/>
      <c r="F84" s="517"/>
      <c r="G84" s="517"/>
      <c r="H84" s="517"/>
      <c r="I84" s="517"/>
      <c r="J84" s="517"/>
      <c r="K84" s="517"/>
      <c r="L84" s="517"/>
      <c r="M84" s="518"/>
      <c r="N84" s="517"/>
      <c r="O84" s="517"/>
    </row>
    <row r="85" spans="1:15" s="516" customFormat="1" x14ac:dyDescent="0.2">
      <c r="A85" s="517"/>
      <c r="B85" s="517"/>
      <c r="C85" s="517"/>
      <c r="D85" s="517"/>
      <c r="E85" s="517"/>
      <c r="F85" s="517"/>
      <c r="G85" s="517"/>
      <c r="H85" s="517"/>
      <c r="I85" s="517"/>
      <c r="J85" s="517"/>
      <c r="K85" s="517"/>
      <c r="L85" s="517"/>
      <c r="M85" s="518"/>
      <c r="N85" s="517"/>
      <c r="O85" s="517"/>
    </row>
    <row r="86" spans="1:15" s="516" customFormat="1" x14ac:dyDescent="0.2">
      <c r="A86" s="517"/>
      <c r="B86" s="517"/>
      <c r="C86" s="517"/>
      <c r="D86" s="517"/>
      <c r="E86" s="517"/>
      <c r="F86" s="517"/>
      <c r="G86" s="517"/>
      <c r="H86" s="517"/>
      <c r="I86" s="517"/>
      <c r="J86" s="517"/>
      <c r="K86" s="517"/>
      <c r="L86" s="517"/>
      <c r="M86" s="518"/>
      <c r="N86" s="517"/>
      <c r="O86" s="517"/>
    </row>
    <row r="87" spans="1:15" s="516" customFormat="1" x14ac:dyDescent="0.2">
      <c r="A87" s="517"/>
      <c r="B87" s="517"/>
      <c r="C87" s="517"/>
      <c r="D87" s="517"/>
      <c r="E87" s="517"/>
      <c r="F87" s="517"/>
      <c r="G87" s="517"/>
      <c r="H87" s="517"/>
      <c r="I87" s="517"/>
      <c r="J87" s="517"/>
      <c r="K87" s="517"/>
      <c r="L87" s="517"/>
      <c r="M87" s="518"/>
      <c r="N87" s="517"/>
      <c r="O87" s="517"/>
    </row>
    <row r="88" spans="1:15" s="516" customFormat="1" x14ac:dyDescent="0.2">
      <c r="A88" s="517"/>
      <c r="B88" s="517"/>
      <c r="C88" s="517"/>
      <c r="D88" s="517"/>
      <c r="E88" s="517"/>
      <c r="F88" s="517"/>
      <c r="G88" s="517"/>
      <c r="H88" s="517"/>
      <c r="I88" s="517"/>
      <c r="J88" s="517"/>
      <c r="K88" s="517"/>
      <c r="L88" s="517"/>
      <c r="M88" s="518"/>
      <c r="N88" s="517"/>
      <c r="O88" s="517"/>
    </row>
    <row r="89" spans="1:15" s="516" customFormat="1" x14ac:dyDescent="0.2">
      <c r="A89" s="517"/>
      <c r="B89" s="517"/>
      <c r="C89" s="517"/>
      <c r="D89" s="517"/>
      <c r="E89" s="517"/>
      <c r="F89" s="517"/>
      <c r="G89" s="517"/>
      <c r="H89" s="517"/>
      <c r="I89" s="517"/>
      <c r="J89" s="517"/>
      <c r="K89" s="517"/>
      <c r="L89" s="517"/>
      <c r="M89" s="518"/>
      <c r="N89" s="517"/>
      <c r="O89" s="517"/>
    </row>
    <row r="90" spans="1:15" s="516" customFormat="1" x14ac:dyDescent="0.2">
      <c r="A90" s="517"/>
      <c r="B90" s="517"/>
      <c r="C90" s="517"/>
      <c r="D90" s="517"/>
      <c r="E90" s="517"/>
      <c r="F90" s="517"/>
      <c r="G90" s="517"/>
      <c r="H90" s="517"/>
      <c r="I90" s="517"/>
      <c r="J90" s="517"/>
      <c r="K90" s="517"/>
      <c r="L90" s="517"/>
      <c r="M90" s="518"/>
      <c r="N90" s="517"/>
      <c r="O90" s="517"/>
    </row>
    <row r="91" spans="1:15" s="516" customFormat="1" x14ac:dyDescent="0.2">
      <c r="A91" s="517"/>
      <c r="B91" s="517"/>
      <c r="C91" s="517"/>
      <c r="D91" s="517"/>
      <c r="E91" s="517"/>
      <c r="F91" s="517"/>
      <c r="G91" s="517"/>
      <c r="H91" s="517"/>
      <c r="I91" s="517"/>
      <c r="J91" s="517"/>
      <c r="K91" s="517"/>
      <c r="L91" s="517"/>
      <c r="M91" s="518"/>
      <c r="N91" s="517"/>
      <c r="O91" s="517"/>
    </row>
    <row r="92" spans="1:15" s="516" customFormat="1" x14ac:dyDescent="0.2">
      <c r="A92" s="517"/>
      <c r="B92" s="517"/>
      <c r="C92" s="517"/>
      <c r="D92" s="517"/>
      <c r="E92" s="517"/>
      <c r="F92" s="517"/>
      <c r="G92" s="517"/>
      <c r="H92" s="517"/>
      <c r="I92" s="517"/>
      <c r="J92" s="517"/>
      <c r="K92" s="517"/>
      <c r="L92" s="517"/>
      <c r="M92" s="518"/>
      <c r="N92" s="517"/>
      <c r="O92" s="517"/>
    </row>
    <row r="93" spans="1:15" s="516" customFormat="1" x14ac:dyDescent="0.2">
      <c r="A93" s="517"/>
      <c r="B93" s="517"/>
      <c r="C93" s="517"/>
      <c r="D93" s="517"/>
      <c r="E93" s="517"/>
      <c r="F93" s="517"/>
      <c r="G93" s="517"/>
      <c r="H93" s="517"/>
      <c r="I93" s="517"/>
      <c r="J93" s="517"/>
      <c r="K93" s="517"/>
      <c r="L93" s="517"/>
      <c r="M93" s="518"/>
      <c r="N93" s="517"/>
      <c r="O93" s="517"/>
    </row>
    <row r="94" spans="1:15" s="516" customFormat="1" x14ac:dyDescent="0.2">
      <c r="A94" s="517"/>
      <c r="B94" s="517"/>
      <c r="C94" s="517"/>
      <c r="D94" s="517"/>
      <c r="E94" s="517"/>
      <c r="F94" s="517"/>
      <c r="G94" s="517"/>
      <c r="H94" s="517"/>
      <c r="I94" s="517"/>
      <c r="J94" s="517"/>
      <c r="K94" s="517"/>
      <c r="L94" s="517"/>
      <c r="M94" s="518"/>
      <c r="N94" s="517"/>
      <c r="O94" s="517"/>
    </row>
    <row r="95" spans="1:15" s="516" customFormat="1" x14ac:dyDescent="0.2">
      <c r="A95" s="517"/>
      <c r="B95" s="517"/>
      <c r="C95" s="517"/>
      <c r="D95" s="517"/>
      <c r="E95" s="517"/>
      <c r="F95" s="517"/>
      <c r="G95" s="517"/>
      <c r="H95" s="517"/>
      <c r="I95" s="517"/>
      <c r="J95" s="517"/>
      <c r="K95" s="517"/>
      <c r="L95" s="517"/>
      <c r="M95" s="518"/>
      <c r="N95" s="517"/>
      <c r="O95" s="517"/>
    </row>
    <row r="96" spans="1:15" s="516" customFormat="1" x14ac:dyDescent="0.2">
      <c r="A96" s="517"/>
      <c r="B96" s="517"/>
      <c r="C96" s="517"/>
      <c r="D96" s="517"/>
      <c r="E96" s="517"/>
      <c r="F96" s="517"/>
      <c r="G96" s="517"/>
      <c r="H96" s="517"/>
      <c r="I96" s="517"/>
      <c r="J96" s="517"/>
      <c r="K96" s="517"/>
      <c r="L96" s="517"/>
      <c r="M96" s="518"/>
      <c r="N96" s="517"/>
      <c r="O96" s="517"/>
    </row>
    <row r="97" spans="1:15" s="516" customFormat="1" x14ac:dyDescent="0.2">
      <c r="A97" s="517"/>
      <c r="B97" s="517"/>
      <c r="C97" s="517"/>
      <c r="D97" s="517"/>
      <c r="E97" s="517"/>
      <c r="F97" s="517"/>
      <c r="G97" s="517"/>
      <c r="H97" s="517"/>
      <c r="I97" s="517"/>
      <c r="J97" s="517"/>
      <c r="K97" s="517"/>
      <c r="L97" s="517"/>
      <c r="M97" s="518"/>
      <c r="N97" s="517"/>
      <c r="O97" s="517"/>
    </row>
    <row r="98" spans="1:15" s="516" customFormat="1" x14ac:dyDescent="0.2">
      <c r="A98" s="517"/>
      <c r="B98" s="517"/>
      <c r="C98" s="517"/>
      <c r="D98" s="517"/>
      <c r="E98" s="517"/>
      <c r="F98" s="517"/>
      <c r="G98" s="517"/>
      <c r="H98" s="517"/>
      <c r="I98" s="517"/>
      <c r="J98" s="517"/>
      <c r="K98" s="517"/>
      <c r="L98" s="517"/>
      <c r="M98" s="518"/>
      <c r="N98" s="517"/>
      <c r="O98" s="517"/>
    </row>
    <row r="99" spans="1:15" s="516" customFormat="1" x14ac:dyDescent="0.2">
      <c r="A99" s="517"/>
      <c r="B99" s="517"/>
      <c r="C99" s="517"/>
      <c r="D99" s="517"/>
      <c r="E99" s="517"/>
      <c r="F99" s="517"/>
      <c r="G99" s="517"/>
      <c r="H99" s="517"/>
      <c r="I99" s="517"/>
      <c r="J99" s="517"/>
      <c r="K99" s="517"/>
      <c r="L99" s="517"/>
      <c r="M99" s="518"/>
      <c r="N99" s="517"/>
      <c r="O99" s="517"/>
    </row>
    <row r="100" spans="1:15" s="516" customFormat="1" x14ac:dyDescent="0.2">
      <c r="A100" s="517"/>
      <c r="B100" s="517"/>
      <c r="C100" s="517"/>
      <c r="D100" s="517"/>
      <c r="E100" s="517"/>
      <c r="F100" s="517"/>
      <c r="G100" s="517"/>
      <c r="H100" s="517"/>
      <c r="I100" s="517"/>
      <c r="J100" s="517"/>
      <c r="K100" s="517"/>
      <c r="L100" s="517"/>
      <c r="M100" s="518"/>
      <c r="N100" s="517"/>
      <c r="O100" s="517"/>
    </row>
    <row r="101" spans="1:15" s="516" customFormat="1" x14ac:dyDescent="0.2">
      <c r="A101" s="517"/>
      <c r="B101" s="517"/>
      <c r="C101" s="517"/>
      <c r="D101" s="517"/>
      <c r="E101" s="517"/>
      <c r="F101" s="517"/>
      <c r="G101" s="517"/>
      <c r="H101" s="517"/>
      <c r="I101" s="517"/>
      <c r="J101" s="517"/>
      <c r="K101" s="517"/>
      <c r="L101" s="517"/>
      <c r="M101" s="518"/>
      <c r="N101" s="517"/>
      <c r="O101" s="517"/>
    </row>
    <row r="102" spans="1:15" s="516" customFormat="1" x14ac:dyDescent="0.2">
      <c r="A102" s="517"/>
      <c r="B102" s="517"/>
      <c r="C102" s="517"/>
      <c r="D102" s="517"/>
      <c r="E102" s="517"/>
      <c r="F102" s="517"/>
      <c r="G102" s="517"/>
      <c r="H102" s="517"/>
      <c r="I102" s="517"/>
      <c r="J102" s="517"/>
      <c r="K102" s="517"/>
      <c r="L102" s="517"/>
      <c r="M102" s="518"/>
      <c r="N102" s="517"/>
      <c r="O102" s="517"/>
    </row>
    <row r="103" spans="1:15" s="516" customFormat="1" x14ac:dyDescent="0.2">
      <c r="A103" s="517"/>
      <c r="B103" s="517"/>
      <c r="C103" s="517"/>
      <c r="D103" s="517"/>
      <c r="E103" s="517"/>
      <c r="F103" s="517"/>
      <c r="G103" s="517"/>
      <c r="H103" s="517"/>
      <c r="I103" s="517"/>
      <c r="J103" s="517"/>
      <c r="K103" s="517"/>
      <c r="L103" s="517"/>
      <c r="M103" s="518"/>
      <c r="N103" s="517"/>
      <c r="O103" s="517"/>
    </row>
    <row r="104" spans="1:15" s="516" customFormat="1" x14ac:dyDescent="0.2">
      <c r="A104" s="517"/>
      <c r="B104" s="517"/>
      <c r="C104" s="517"/>
      <c r="D104" s="517"/>
      <c r="E104" s="517"/>
      <c r="F104" s="517"/>
      <c r="G104" s="517"/>
      <c r="H104" s="517"/>
      <c r="I104" s="517"/>
      <c r="J104" s="517"/>
      <c r="K104" s="517"/>
      <c r="L104" s="517"/>
      <c r="M104" s="518"/>
      <c r="N104" s="517"/>
      <c r="O104" s="517"/>
    </row>
    <row r="105" spans="1:15" s="516" customFormat="1" x14ac:dyDescent="0.2">
      <c r="A105" s="517"/>
      <c r="B105" s="517"/>
      <c r="C105" s="517"/>
      <c r="D105" s="517"/>
      <c r="E105" s="517"/>
      <c r="F105" s="517"/>
      <c r="G105" s="517"/>
      <c r="H105" s="517"/>
      <c r="I105" s="517"/>
      <c r="J105" s="517"/>
      <c r="K105" s="517"/>
      <c r="L105" s="517"/>
      <c r="M105" s="518"/>
      <c r="N105" s="517"/>
      <c r="O105" s="517"/>
    </row>
    <row r="106" spans="1:15" s="516" customFormat="1" x14ac:dyDescent="0.2">
      <c r="A106" s="517"/>
      <c r="B106" s="517"/>
      <c r="C106" s="517"/>
      <c r="D106" s="517"/>
      <c r="E106" s="517"/>
      <c r="F106" s="517"/>
      <c r="G106" s="517"/>
      <c r="H106" s="517"/>
      <c r="I106" s="517"/>
      <c r="J106" s="517"/>
      <c r="K106" s="517"/>
      <c r="L106" s="517"/>
      <c r="M106" s="518"/>
      <c r="N106" s="517"/>
      <c r="O106" s="517"/>
    </row>
    <row r="107" spans="1:15" s="516" customFormat="1" x14ac:dyDescent="0.2">
      <c r="A107" s="517"/>
      <c r="B107" s="517"/>
      <c r="C107" s="517"/>
      <c r="D107" s="517"/>
      <c r="E107" s="517"/>
      <c r="F107" s="517"/>
      <c r="G107" s="517"/>
      <c r="H107" s="517"/>
      <c r="I107" s="517"/>
      <c r="J107" s="517"/>
      <c r="K107" s="517"/>
      <c r="L107" s="517"/>
      <c r="M107" s="518"/>
      <c r="N107" s="517"/>
      <c r="O107" s="517"/>
    </row>
    <row r="108" spans="1:15" s="516" customFormat="1" x14ac:dyDescent="0.2">
      <c r="A108" s="517"/>
      <c r="B108" s="517"/>
      <c r="C108" s="517"/>
      <c r="D108" s="517"/>
      <c r="E108" s="517"/>
      <c r="F108" s="517"/>
      <c r="G108" s="517"/>
      <c r="H108" s="517"/>
      <c r="I108" s="517"/>
      <c r="J108" s="517"/>
      <c r="K108" s="517"/>
      <c r="L108" s="517"/>
      <c r="M108" s="518"/>
      <c r="N108" s="517"/>
      <c r="O108" s="517"/>
    </row>
    <row r="109" spans="1:15" s="516" customFormat="1" x14ac:dyDescent="0.2">
      <c r="A109" s="517"/>
      <c r="B109" s="517"/>
      <c r="C109" s="517"/>
      <c r="D109" s="517"/>
      <c r="E109" s="517"/>
      <c r="F109" s="517"/>
      <c r="G109" s="517"/>
      <c r="H109" s="517"/>
      <c r="I109" s="517"/>
      <c r="J109" s="517"/>
      <c r="K109" s="517"/>
      <c r="L109" s="517"/>
      <c r="M109" s="518"/>
      <c r="N109" s="517"/>
      <c r="O109" s="517"/>
    </row>
    <row r="110" spans="1:15" s="516" customFormat="1" x14ac:dyDescent="0.2">
      <c r="A110" s="517"/>
      <c r="B110" s="517"/>
      <c r="C110" s="517"/>
      <c r="D110" s="517"/>
      <c r="E110" s="517"/>
      <c r="F110" s="517"/>
      <c r="G110" s="517"/>
      <c r="H110" s="517"/>
      <c r="I110" s="517"/>
      <c r="J110" s="517"/>
      <c r="K110" s="517"/>
      <c r="L110" s="517"/>
      <c r="M110" s="518"/>
      <c r="N110" s="517"/>
      <c r="O110" s="517"/>
    </row>
    <row r="111" spans="1:15" s="516" customFormat="1" x14ac:dyDescent="0.2">
      <c r="A111" s="517"/>
      <c r="B111" s="517"/>
      <c r="C111" s="517"/>
      <c r="D111" s="517"/>
      <c r="E111" s="517"/>
      <c r="F111" s="517"/>
      <c r="G111" s="517"/>
      <c r="H111" s="517"/>
      <c r="I111" s="517"/>
      <c r="J111" s="517"/>
      <c r="K111" s="517"/>
      <c r="L111" s="517"/>
      <c r="M111" s="518"/>
      <c r="N111" s="517"/>
      <c r="O111" s="517"/>
    </row>
    <row r="112" spans="1:15" s="516" customFormat="1" x14ac:dyDescent="0.2">
      <c r="A112" s="517"/>
      <c r="B112" s="517"/>
      <c r="C112" s="517"/>
      <c r="D112" s="517"/>
      <c r="E112" s="517"/>
      <c r="F112" s="517"/>
      <c r="G112" s="517"/>
      <c r="H112" s="517"/>
      <c r="I112" s="517"/>
      <c r="J112" s="517"/>
      <c r="K112" s="517"/>
      <c r="L112" s="517"/>
      <c r="M112" s="518"/>
      <c r="N112" s="517"/>
      <c r="O112" s="517"/>
    </row>
    <row r="113" spans="1:15" s="516" customFormat="1" x14ac:dyDescent="0.2">
      <c r="A113" s="517"/>
      <c r="B113" s="517"/>
      <c r="C113" s="517"/>
      <c r="D113" s="517"/>
      <c r="E113" s="517"/>
      <c r="F113" s="517"/>
      <c r="G113" s="517"/>
      <c r="H113" s="517"/>
      <c r="I113" s="517"/>
      <c r="J113" s="517"/>
      <c r="K113" s="517"/>
      <c r="L113" s="517"/>
      <c r="M113" s="518"/>
      <c r="N113" s="517"/>
      <c r="O113" s="517"/>
    </row>
    <row r="114" spans="1:15" s="516" customFormat="1" x14ac:dyDescent="0.2">
      <c r="A114" s="517"/>
      <c r="B114" s="517"/>
      <c r="C114" s="517"/>
      <c r="D114" s="517"/>
      <c r="E114" s="517"/>
      <c r="F114" s="517"/>
      <c r="G114" s="517"/>
      <c r="H114" s="517"/>
      <c r="I114" s="517"/>
      <c r="J114" s="517"/>
      <c r="K114" s="517"/>
      <c r="L114" s="517"/>
      <c r="M114" s="518"/>
      <c r="N114" s="517"/>
      <c r="O114" s="517"/>
    </row>
    <row r="115" spans="1:15" s="516" customFormat="1" x14ac:dyDescent="0.2">
      <c r="A115" s="517"/>
      <c r="B115" s="517"/>
      <c r="C115" s="517"/>
      <c r="D115" s="517"/>
      <c r="E115" s="517"/>
      <c r="F115" s="517"/>
      <c r="G115" s="517"/>
      <c r="H115" s="517"/>
      <c r="I115" s="517"/>
      <c r="J115" s="517"/>
      <c r="K115" s="517"/>
      <c r="L115" s="517"/>
      <c r="M115" s="518"/>
      <c r="N115" s="517"/>
      <c r="O115" s="517"/>
    </row>
    <row r="116" spans="1:15" s="516" customFormat="1" x14ac:dyDescent="0.2">
      <c r="A116" s="517"/>
      <c r="B116" s="517"/>
      <c r="C116" s="517"/>
      <c r="D116" s="517"/>
      <c r="E116" s="517"/>
      <c r="F116" s="517"/>
      <c r="G116" s="517"/>
      <c r="H116" s="517"/>
      <c r="I116" s="517"/>
      <c r="J116" s="517"/>
      <c r="K116" s="517"/>
      <c r="L116" s="517"/>
      <c r="M116" s="518"/>
      <c r="N116" s="517"/>
      <c r="O116" s="517"/>
    </row>
    <row r="117" spans="1:15" s="516" customFormat="1" x14ac:dyDescent="0.2">
      <c r="A117" s="517"/>
      <c r="B117" s="517"/>
      <c r="C117" s="517"/>
      <c r="D117" s="517"/>
      <c r="E117" s="517"/>
      <c r="F117" s="517"/>
      <c r="G117" s="517"/>
      <c r="H117" s="517"/>
      <c r="I117" s="517"/>
      <c r="J117" s="517"/>
      <c r="K117" s="517"/>
      <c r="L117" s="517"/>
      <c r="M117" s="518"/>
      <c r="N117" s="517"/>
      <c r="O117" s="517"/>
    </row>
    <row r="118" spans="1:15" s="516" customFormat="1" x14ac:dyDescent="0.2">
      <c r="A118" s="517"/>
      <c r="B118" s="517"/>
      <c r="C118" s="517"/>
      <c r="D118" s="517"/>
      <c r="E118" s="517"/>
      <c r="F118" s="517"/>
      <c r="G118" s="517"/>
      <c r="H118" s="517"/>
      <c r="I118" s="517"/>
      <c r="J118" s="517"/>
      <c r="K118" s="517"/>
      <c r="L118" s="517"/>
      <c r="M118" s="518"/>
      <c r="N118" s="517"/>
      <c r="O118" s="517"/>
    </row>
    <row r="119" spans="1:15" s="516" customFormat="1" x14ac:dyDescent="0.2">
      <c r="A119" s="517"/>
      <c r="B119" s="517"/>
      <c r="C119" s="517"/>
      <c r="D119" s="517"/>
      <c r="E119" s="517"/>
      <c r="F119" s="517"/>
      <c r="G119" s="517"/>
      <c r="H119" s="517"/>
      <c r="I119" s="517"/>
      <c r="J119" s="517"/>
      <c r="K119" s="517"/>
      <c r="L119" s="517"/>
      <c r="M119" s="518"/>
      <c r="N119" s="517"/>
      <c r="O119" s="517"/>
    </row>
    <row r="120" spans="1:15" s="516" customFormat="1" x14ac:dyDescent="0.2">
      <c r="A120" s="517"/>
      <c r="B120" s="517"/>
      <c r="C120" s="517"/>
      <c r="D120" s="517"/>
      <c r="E120" s="517"/>
      <c r="F120" s="517"/>
      <c r="G120" s="517"/>
      <c r="H120" s="517"/>
      <c r="I120" s="517"/>
      <c r="J120" s="517"/>
      <c r="K120" s="517"/>
      <c r="L120" s="517"/>
      <c r="M120" s="518"/>
      <c r="N120" s="517"/>
      <c r="O120" s="517"/>
    </row>
    <row r="121" spans="1:15" s="516" customFormat="1" x14ac:dyDescent="0.2">
      <c r="A121" s="517"/>
      <c r="B121" s="517"/>
      <c r="C121" s="517"/>
      <c r="D121" s="517"/>
      <c r="E121" s="517"/>
      <c r="F121" s="517"/>
      <c r="G121" s="517"/>
      <c r="H121" s="517"/>
      <c r="I121" s="517"/>
      <c r="J121" s="517"/>
      <c r="K121" s="517"/>
      <c r="L121" s="517"/>
      <c r="M121" s="518"/>
      <c r="N121" s="517"/>
      <c r="O121" s="517"/>
    </row>
    <row r="122" spans="1:15" s="516" customFormat="1" x14ac:dyDescent="0.2">
      <c r="A122" s="517"/>
      <c r="B122" s="517"/>
      <c r="C122" s="517"/>
      <c r="D122" s="517"/>
      <c r="E122" s="517"/>
      <c r="F122" s="517"/>
      <c r="G122" s="517"/>
      <c r="H122" s="517"/>
      <c r="I122" s="517"/>
      <c r="J122" s="517"/>
      <c r="K122" s="517"/>
      <c r="L122" s="517"/>
      <c r="M122" s="518"/>
      <c r="N122" s="517"/>
      <c r="O122" s="517"/>
    </row>
    <row r="123" spans="1:15" s="516" customFormat="1" x14ac:dyDescent="0.2">
      <c r="A123" s="517"/>
      <c r="B123" s="517"/>
      <c r="C123" s="517"/>
      <c r="D123" s="517"/>
      <c r="E123" s="517"/>
      <c r="F123" s="517"/>
      <c r="G123" s="517"/>
      <c r="H123" s="517"/>
      <c r="I123" s="517"/>
      <c r="J123" s="517"/>
      <c r="K123" s="517"/>
      <c r="L123" s="517"/>
      <c r="M123" s="518"/>
      <c r="N123" s="517"/>
      <c r="O123" s="517"/>
    </row>
    <row r="124" spans="1:15" s="516" customFormat="1" x14ac:dyDescent="0.2">
      <c r="A124" s="517"/>
      <c r="B124" s="517"/>
      <c r="C124" s="517"/>
      <c r="D124" s="517"/>
      <c r="E124" s="517"/>
      <c r="F124" s="517"/>
      <c r="G124" s="517"/>
      <c r="H124" s="517"/>
      <c r="I124" s="517"/>
      <c r="J124" s="517"/>
      <c r="K124" s="517"/>
      <c r="L124" s="517"/>
      <c r="M124" s="518"/>
      <c r="N124" s="517"/>
      <c r="O124" s="517"/>
    </row>
    <row r="125" spans="1:15" s="516" customFormat="1" x14ac:dyDescent="0.2">
      <c r="A125" s="517"/>
      <c r="B125" s="517"/>
      <c r="C125" s="517"/>
      <c r="D125" s="517"/>
      <c r="E125" s="517"/>
      <c r="F125" s="517"/>
      <c r="G125" s="517"/>
      <c r="H125" s="517"/>
      <c r="I125" s="517"/>
      <c r="J125" s="517"/>
      <c r="K125" s="517"/>
      <c r="L125" s="517"/>
      <c r="M125" s="518"/>
      <c r="N125" s="517"/>
      <c r="O125" s="517"/>
    </row>
    <row r="126" spans="1:15" s="516" customFormat="1" x14ac:dyDescent="0.2">
      <c r="A126" s="517"/>
      <c r="B126" s="517"/>
      <c r="C126" s="517"/>
      <c r="D126" s="517"/>
      <c r="E126" s="517"/>
      <c r="F126" s="517"/>
      <c r="G126" s="517"/>
      <c r="H126" s="517"/>
      <c r="I126" s="517"/>
      <c r="J126" s="517"/>
      <c r="K126" s="517"/>
      <c r="L126" s="517"/>
      <c r="M126" s="518"/>
      <c r="N126" s="517"/>
      <c r="O126" s="517"/>
    </row>
    <row r="127" spans="1:15" s="516" customFormat="1" x14ac:dyDescent="0.2">
      <c r="A127" s="517"/>
      <c r="B127" s="517"/>
      <c r="C127" s="517"/>
      <c r="D127" s="517"/>
      <c r="E127" s="517"/>
      <c r="F127" s="517"/>
      <c r="G127" s="517"/>
      <c r="H127" s="517"/>
      <c r="I127" s="517"/>
      <c r="J127" s="517"/>
      <c r="K127" s="517"/>
      <c r="L127" s="517"/>
      <c r="M127" s="518"/>
      <c r="N127" s="517"/>
      <c r="O127" s="517"/>
    </row>
    <row r="128" spans="1:15" s="516" customFormat="1" x14ac:dyDescent="0.2">
      <c r="A128" s="517"/>
      <c r="B128" s="517"/>
      <c r="C128" s="517"/>
      <c r="D128" s="517"/>
      <c r="E128" s="517"/>
      <c r="F128" s="517"/>
      <c r="G128" s="517"/>
      <c r="H128" s="517"/>
      <c r="I128" s="517"/>
      <c r="J128" s="517"/>
      <c r="K128" s="517"/>
      <c r="L128" s="517"/>
      <c r="M128" s="518"/>
      <c r="N128" s="517"/>
      <c r="O128" s="517"/>
    </row>
    <row r="129" spans="1:15" s="516" customFormat="1" x14ac:dyDescent="0.2">
      <c r="A129" s="517"/>
      <c r="B129" s="517"/>
      <c r="C129" s="517"/>
      <c r="D129" s="517"/>
      <c r="E129" s="517"/>
      <c r="F129" s="517"/>
      <c r="G129" s="517"/>
      <c r="H129" s="517"/>
      <c r="I129" s="517"/>
      <c r="J129" s="517"/>
      <c r="K129" s="517"/>
      <c r="L129" s="517"/>
      <c r="M129" s="518"/>
      <c r="N129" s="517"/>
      <c r="O129" s="517"/>
    </row>
    <row r="130" spans="1:15" s="516" customFormat="1" x14ac:dyDescent="0.2">
      <c r="A130" s="517"/>
      <c r="B130" s="517"/>
      <c r="C130" s="517"/>
      <c r="D130" s="517"/>
      <c r="E130" s="517"/>
      <c r="F130" s="517"/>
      <c r="G130" s="517"/>
      <c r="H130" s="517"/>
      <c r="I130" s="517"/>
      <c r="J130" s="517"/>
      <c r="K130" s="517"/>
      <c r="L130" s="517"/>
      <c r="M130" s="518"/>
      <c r="N130" s="517"/>
      <c r="O130" s="517"/>
    </row>
    <row r="131" spans="1:15" s="516" customFormat="1" x14ac:dyDescent="0.2">
      <c r="A131" s="517"/>
      <c r="B131" s="517"/>
      <c r="C131" s="517"/>
      <c r="D131" s="517"/>
      <c r="E131" s="517"/>
      <c r="F131" s="517"/>
      <c r="G131" s="517"/>
      <c r="H131" s="517"/>
      <c r="I131" s="517"/>
      <c r="J131" s="517"/>
      <c r="K131" s="517"/>
      <c r="L131" s="517"/>
      <c r="M131" s="518"/>
      <c r="N131" s="517"/>
      <c r="O131" s="517"/>
    </row>
    <row r="132" spans="1:15" s="516" customFormat="1" x14ac:dyDescent="0.2">
      <c r="A132" s="517"/>
      <c r="B132" s="517"/>
      <c r="C132" s="517"/>
      <c r="D132" s="517"/>
      <c r="E132" s="517"/>
      <c r="F132" s="517"/>
      <c r="G132" s="517"/>
      <c r="H132" s="517"/>
      <c r="I132" s="517"/>
      <c r="J132" s="517"/>
      <c r="K132" s="517"/>
      <c r="L132" s="517"/>
      <c r="M132" s="518"/>
      <c r="N132" s="517"/>
      <c r="O132" s="517"/>
    </row>
    <row r="133" spans="1:15" s="516" customFormat="1" x14ac:dyDescent="0.2">
      <c r="A133" s="517"/>
      <c r="B133" s="517"/>
      <c r="C133" s="517"/>
      <c r="D133" s="517"/>
      <c r="E133" s="517"/>
      <c r="F133" s="517"/>
      <c r="G133" s="517"/>
      <c r="H133" s="517"/>
      <c r="I133" s="517"/>
      <c r="J133" s="517"/>
      <c r="K133" s="517"/>
      <c r="L133" s="517"/>
      <c r="M133" s="518"/>
      <c r="N133" s="517"/>
      <c r="O133" s="517"/>
    </row>
    <row r="134" spans="1:15" s="516" customFormat="1" x14ac:dyDescent="0.2">
      <c r="A134" s="517"/>
      <c r="B134" s="517"/>
      <c r="C134" s="517"/>
      <c r="D134" s="517"/>
      <c r="E134" s="517"/>
      <c r="F134" s="517"/>
      <c r="G134" s="517"/>
      <c r="H134" s="517"/>
      <c r="I134" s="517"/>
      <c r="J134" s="517"/>
      <c r="K134" s="517"/>
      <c r="L134" s="517"/>
      <c r="M134" s="518"/>
      <c r="N134" s="517"/>
      <c r="O134" s="517"/>
    </row>
    <row r="135" spans="1:15" s="516" customFormat="1" x14ac:dyDescent="0.2">
      <c r="A135" s="517"/>
      <c r="B135" s="517"/>
      <c r="C135" s="517"/>
      <c r="D135" s="517"/>
      <c r="E135" s="517"/>
      <c r="F135" s="517"/>
      <c r="G135" s="517"/>
      <c r="H135" s="517"/>
      <c r="I135" s="517"/>
      <c r="J135" s="517"/>
      <c r="K135" s="517"/>
      <c r="L135" s="517"/>
      <c r="M135" s="518"/>
      <c r="N135" s="517"/>
      <c r="O135" s="517"/>
    </row>
    <row r="136" spans="1:15" s="516" customFormat="1" x14ac:dyDescent="0.2">
      <c r="A136" s="517"/>
      <c r="B136" s="517"/>
      <c r="C136" s="517"/>
      <c r="D136" s="517"/>
      <c r="E136" s="517"/>
      <c r="F136" s="517"/>
      <c r="G136" s="517"/>
      <c r="H136" s="517"/>
      <c r="I136" s="517"/>
      <c r="J136" s="517"/>
      <c r="K136" s="517"/>
      <c r="L136" s="517"/>
      <c r="M136" s="518"/>
      <c r="N136" s="517"/>
      <c r="O136" s="517"/>
    </row>
    <row r="137" spans="1:15" s="516" customFormat="1" x14ac:dyDescent="0.2">
      <c r="A137" s="517"/>
      <c r="B137" s="517"/>
      <c r="C137" s="517"/>
      <c r="D137" s="517"/>
      <c r="E137" s="517"/>
      <c r="F137" s="517"/>
      <c r="G137" s="517"/>
      <c r="H137" s="517"/>
      <c r="I137" s="517"/>
      <c r="J137" s="517"/>
      <c r="K137" s="517"/>
      <c r="L137" s="517"/>
      <c r="M137" s="518"/>
      <c r="N137" s="517"/>
      <c r="O137" s="517"/>
    </row>
    <row r="138" spans="1:15" s="516" customFormat="1" x14ac:dyDescent="0.2">
      <c r="A138" s="517"/>
      <c r="B138" s="517"/>
      <c r="C138" s="517"/>
      <c r="D138" s="517"/>
      <c r="E138" s="517"/>
      <c r="F138" s="517"/>
      <c r="G138" s="517"/>
      <c r="H138" s="517"/>
      <c r="I138" s="517"/>
      <c r="J138" s="517"/>
      <c r="K138" s="517"/>
      <c r="L138" s="517"/>
      <c r="M138" s="518"/>
      <c r="N138" s="517"/>
      <c r="O138" s="517"/>
    </row>
    <row r="139" spans="1:15" s="516" customFormat="1" x14ac:dyDescent="0.2">
      <c r="A139" s="517"/>
      <c r="B139" s="517"/>
      <c r="C139" s="517"/>
      <c r="D139" s="517"/>
      <c r="E139" s="517"/>
      <c r="F139" s="517"/>
      <c r="G139" s="517"/>
      <c r="H139" s="517"/>
      <c r="I139" s="517"/>
      <c r="J139" s="517"/>
      <c r="K139" s="517"/>
      <c r="L139" s="517"/>
      <c r="M139" s="518"/>
      <c r="N139" s="517"/>
      <c r="O139" s="517"/>
    </row>
    <row r="140" spans="1:15" s="516" customFormat="1" x14ac:dyDescent="0.2">
      <c r="A140" s="517"/>
      <c r="B140" s="517"/>
      <c r="C140" s="517"/>
      <c r="D140" s="517"/>
      <c r="E140" s="517"/>
      <c r="F140" s="517"/>
      <c r="G140" s="517"/>
      <c r="H140" s="517"/>
      <c r="I140" s="517"/>
      <c r="J140" s="517"/>
      <c r="K140" s="517"/>
      <c r="L140" s="517"/>
      <c r="M140" s="518"/>
      <c r="N140" s="517"/>
      <c r="O140" s="517"/>
    </row>
    <row r="141" spans="1:15" s="516" customFormat="1" x14ac:dyDescent="0.2">
      <c r="A141" s="517"/>
      <c r="B141" s="517"/>
      <c r="C141" s="517"/>
      <c r="D141" s="517"/>
      <c r="E141" s="517"/>
      <c r="F141" s="517"/>
      <c r="G141" s="517"/>
      <c r="H141" s="517"/>
      <c r="I141" s="517"/>
      <c r="J141" s="517"/>
      <c r="K141" s="517"/>
      <c r="L141" s="517"/>
      <c r="M141" s="518"/>
      <c r="N141" s="517"/>
      <c r="O141" s="517"/>
    </row>
    <row r="142" spans="1:15" s="516" customFormat="1" x14ac:dyDescent="0.2">
      <c r="A142" s="517"/>
      <c r="B142" s="517"/>
      <c r="C142" s="517"/>
      <c r="D142" s="517"/>
      <c r="E142" s="517"/>
      <c r="F142" s="517"/>
      <c r="G142" s="517"/>
      <c r="H142" s="517"/>
      <c r="I142" s="517"/>
      <c r="J142" s="517"/>
      <c r="K142" s="517"/>
      <c r="L142" s="517"/>
      <c r="M142" s="518"/>
      <c r="N142" s="517"/>
      <c r="O142" s="517"/>
    </row>
    <row r="143" spans="1:15" s="516" customFormat="1" x14ac:dyDescent="0.2">
      <c r="A143" s="517"/>
      <c r="B143" s="517"/>
      <c r="C143" s="517"/>
      <c r="D143" s="517"/>
      <c r="E143" s="517"/>
      <c r="F143" s="517"/>
      <c r="G143" s="517"/>
      <c r="H143" s="517"/>
      <c r="I143" s="517"/>
      <c r="J143" s="517"/>
      <c r="K143" s="517"/>
      <c r="L143" s="517"/>
      <c r="M143" s="518"/>
      <c r="N143" s="517"/>
      <c r="O143" s="517"/>
    </row>
    <row r="144" spans="1:15" s="516" customFormat="1" x14ac:dyDescent="0.2">
      <c r="A144" s="517"/>
      <c r="B144" s="517"/>
      <c r="C144" s="517"/>
      <c r="D144" s="517"/>
      <c r="E144" s="517"/>
      <c r="F144" s="517"/>
      <c r="G144" s="517"/>
      <c r="H144" s="517"/>
      <c r="I144" s="517"/>
      <c r="J144" s="517"/>
      <c r="K144" s="517"/>
      <c r="L144" s="517"/>
      <c r="M144" s="518"/>
      <c r="N144" s="517"/>
      <c r="O144" s="517"/>
    </row>
    <row r="145" spans="1:15" s="516" customFormat="1" x14ac:dyDescent="0.2">
      <c r="A145" s="517"/>
      <c r="B145" s="517"/>
      <c r="C145" s="517"/>
      <c r="D145" s="517"/>
      <c r="E145" s="517"/>
      <c r="F145" s="517"/>
      <c r="G145" s="517"/>
      <c r="H145" s="517"/>
      <c r="I145" s="517"/>
      <c r="J145" s="517"/>
      <c r="K145" s="517"/>
      <c r="L145" s="517"/>
      <c r="M145" s="518"/>
      <c r="N145" s="517"/>
      <c r="O145" s="517"/>
    </row>
    <row r="146" spans="1:15" s="516" customFormat="1" x14ac:dyDescent="0.2">
      <c r="A146" s="517"/>
      <c r="B146" s="517"/>
      <c r="C146" s="517"/>
      <c r="D146" s="517"/>
      <c r="E146" s="517"/>
      <c r="F146" s="517"/>
      <c r="G146" s="517"/>
      <c r="H146" s="517"/>
      <c r="I146" s="517"/>
      <c r="J146" s="517"/>
      <c r="K146" s="517"/>
      <c r="L146" s="517"/>
      <c r="M146" s="518"/>
      <c r="N146" s="517"/>
      <c r="O146" s="517"/>
    </row>
    <row r="147" spans="1:15" s="516" customFormat="1" x14ac:dyDescent="0.2">
      <c r="A147" s="517"/>
      <c r="B147" s="517"/>
      <c r="C147" s="517"/>
      <c r="D147" s="517"/>
      <c r="E147" s="517"/>
      <c r="F147" s="517"/>
      <c r="G147" s="517"/>
      <c r="H147" s="517"/>
      <c r="I147" s="517"/>
      <c r="J147" s="517"/>
      <c r="K147" s="517"/>
      <c r="L147" s="517"/>
      <c r="M147" s="518"/>
      <c r="N147" s="517"/>
      <c r="O147" s="517"/>
    </row>
    <row r="148" spans="1:15" s="516" customFormat="1" x14ac:dyDescent="0.2">
      <c r="A148" s="517"/>
      <c r="B148" s="517"/>
      <c r="C148" s="517"/>
      <c r="D148" s="517"/>
      <c r="E148" s="517"/>
      <c r="F148" s="517"/>
      <c r="G148" s="517"/>
      <c r="H148" s="517"/>
      <c r="I148" s="517"/>
      <c r="J148" s="517"/>
      <c r="K148" s="517"/>
      <c r="L148" s="517"/>
      <c r="M148" s="518"/>
      <c r="N148" s="517"/>
      <c r="O148" s="517"/>
    </row>
    <row r="149" spans="1:15" s="516" customFormat="1" x14ac:dyDescent="0.2">
      <c r="A149" s="517"/>
      <c r="B149" s="517"/>
      <c r="C149" s="517"/>
      <c r="D149" s="517"/>
      <c r="E149" s="517"/>
      <c r="F149" s="517"/>
      <c r="G149" s="517"/>
      <c r="H149" s="517"/>
      <c r="I149" s="517"/>
      <c r="J149" s="517"/>
      <c r="K149" s="517"/>
      <c r="L149" s="517"/>
      <c r="M149" s="518"/>
      <c r="N149" s="517"/>
      <c r="O149" s="517"/>
    </row>
    <row r="150" spans="1:15" s="516" customFormat="1" x14ac:dyDescent="0.2">
      <c r="A150" s="517"/>
      <c r="B150" s="517"/>
      <c r="C150" s="517"/>
      <c r="D150" s="517"/>
      <c r="E150" s="517"/>
      <c r="F150" s="517"/>
      <c r="G150" s="517"/>
      <c r="H150" s="517"/>
      <c r="I150" s="517"/>
      <c r="J150" s="517"/>
      <c r="K150" s="517"/>
      <c r="L150" s="517"/>
      <c r="M150" s="518"/>
      <c r="N150" s="517"/>
      <c r="O150" s="517"/>
    </row>
    <row r="151" spans="1:15" s="516" customFormat="1" x14ac:dyDescent="0.2">
      <c r="A151" s="517"/>
      <c r="B151" s="517"/>
      <c r="C151" s="517"/>
      <c r="D151" s="517"/>
      <c r="E151" s="517"/>
      <c r="F151" s="517"/>
      <c r="G151" s="517"/>
      <c r="H151" s="517"/>
      <c r="I151" s="517"/>
      <c r="J151" s="517"/>
      <c r="K151" s="517"/>
      <c r="L151" s="517"/>
      <c r="M151" s="518"/>
      <c r="N151" s="517"/>
      <c r="O151" s="517"/>
    </row>
    <row r="152" spans="1:15" s="516" customFormat="1" x14ac:dyDescent="0.2">
      <c r="A152" s="517"/>
      <c r="B152" s="517"/>
      <c r="C152" s="517"/>
      <c r="D152" s="517"/>
      <c r="E152" s="517"/>
      <c r="F152" s="517"/>
      <c r="G152" s="517"/>
      <c r="H152" s="517"/>
      <c r="I152" s="517"/>
      <c r="J152" s="517"/>
      <c r="K152" s="517"/>
      <c r="L152" s="517"/>
      <c r="M152" s="518"/>
      <c r="N152" s="517"/>
      <c r="O152" s="517"/>
    </row>
    <row r="153" spans="1:15" s="516" customFormat="1" x14ac:dyDescent="0.2">
      <c r="A153" s="517"/>
      <c r="B153" s="517"/>
      <c r="C153" s="517"/>
      <c r="D153" s="517"/>
      <c r="E153" s="517"/>
      <c r="F153" s="517"/>
      <c r="G153" s="517"/>
      <c r="H153" s="517"/>
      <c r="I153" s="517"/>
      <c r="J153" s="517"/>
      <c r="K153" s="517"/>
      <c r="L153" s="517"/>
      <c r="M153" s="518"/>
      <c r="N153" s="517"/>
      <c r="O153" s="517"/>
    </row>
    <row r="154" spans="1:15" s="516" customFormat="1" x14ac:dyDescent="0.2">
      <c r="A154" s="517"/>
      <c r="B154" s="517"/>
      <c r="C154" s="517"/>
      <c r="D154" s="517"/>
      <c r="E154" s="517"/>
      <c r="F154" s="517"/>
      <c r="G154" s="517"/>
      <c r="H154" s="517"/>
      <c r="I154" s="517"/>
      <c r="J154" s="517"/>
      <c r="K154" s="517"/>
      <c r="L154" s="517"/>
      <c r="M154" s="518"/>
      <c r="N154" s="517"/>
      <c r="O154" s="517"/>
    </row>
    <row r="155" spans="1:15" s="516" customFormat="1" x14ac:dyDescent="0.2">
      <c r="A155" s="517"/>
      <c r="B155" s="517"/>
      <c r="C155" s="517"/>
      <c r="D155" s="517"/>
      <c r="E155" s="517"/>
      <c r="F155" s="517"/>
      <c r="G155" s="517"/>
      <c r="H155" s="517"/>
      <c r="I155" s="517"/>
      <c r="J155" s="517"/>
      <c r="K155" s="517"/>
      <c r="L155" s="517"/>
      <c r="M155" s="518"/>
      <c r="N155" s="517"/>
      <c r="O155" s="517"/>
    </row>
    <row r="156" spans="1:15" s="516" customFormat="1" x14ac:dyDescent="0.2">
      <c r="A156" s="517"/>
      <c r="B156" s="517"/>
      <c r="C156" s="517"/>
      <c r="D156" s="517"/>
      <c r="E156" s="517"/>
      <c r="F156" s="517"/>
      <c r="G156" s="517"/>
      <c r="H156" s="517"/>
      <c r="I156" s="517"/>
      <c r="J156" s="517"/>
      <c r="K156" s="517"/>
      <c r="L156" s="517"/>
      <c r="M156" s="518"/>
      <c r="N156" s="517"/>
      <c r="O156" s="517"/>
    </row>
    <row r="157" spans="1:15" s="516" customFormat="1" x14ac:dyDescent="0.2">
      <c r="A157" s="517"/>
      <c r="B157" s="517"/>
      <c r="C157" s="517"/>
      <c r="D157" s="517"/>
      <c r="E157" s="517"/>
      <c r="F157" s="517"/>
      <c r="G157" s="517"/>
      <c r="H157" s="517"/>
      <c r="I157" s="517"/>
      <c r="J157" s="517"/>
      <c r="K157" s="517"/>
      <c r="L157" s="517"/>
      <c r="M157" s="518"/>
      <c r="N157" s="517"/>
      <c r="O157" s="517"/>
    </row>
    <row r="158" spans="1:15" s="516" customFormat="1" x14ac:dyDescent="0.2">
      <c r="A158" s="517"/>
      <c r="B158" s="517"/>
      <c r="C158" s="517"/>
      <c r="D158" s="517"/>
      <c r="E158" s="517"/>
      <c r="F158" s="517"/>
      <c r="G158" s="517"/>
      <c r="H158" s="517"/>
      <c r="I158" s="517"/>
      <c r="J158" s="517"/>
      <c r="K158" s="517"/>
      <c r="L158" s="517"/>
      <c r="M158" s="518"/>
      <c r="N158" s="517"/>
      <c r="O158" s="517"/>
    </row>
    <row r="159" spans="1:15" s="516" customFormat="1" x14ac:dyDescent="0.2">
      <c r="A159" s="517"/>
      <c r="B159" s="517"/>
      <c r="C159" s="517"/>
      <c r="D159" s="517"/>
      <c r="E159" s="517"/>
      <c r="F159" s="517"/>
      <c r="G159" s="517"/>
      <c r="H159" s="517"/>
      <c r="I159" s="517"/>
      <c r="J159" s="517"/>
      <c r="K159" s="517"/>
      <c r="L159" s="517"/>
      <c r="M159" s="518"/>
      <c r="N159" s="517"/>
      <c r="O159" s="517"/>
    </row>
    <row r="160" spans="1:15" s="516" customFormat="1" x14ac:dyDescent="0.2">
      <c r="A160" s="517"/>
      <c r="B160" s="517"/>
      <c r="C160" s="517"/>
      <c r="D160" s="517"/>
      <c r="E160" s="517"/>
      <c r="F160" s="517"/>
      <c r="G160" s="517"/>
      <c r="H160" s="517"/>
      <c r="I160" s="517"/>
      <c r="J160" s="517"/>
      <c r="K160" s="517"/>
      <c r="L160" s="517"/>
      <c r="M160" s="518"/>
      <c r="N160" s="517"/>
      <c r="O160" s="517"/>
    </row>
    <row r="161" spans="1:15" s="516" customFormat="1" x14ac:dyDescent="0.2">
      <c r="A161" s="517"/>
      <c r="B161" s="517"/>
      <c r="C161" s="517"/>
      <c r="D161" s="517"/>
      <c r="E161" s="517"/>
      <c r="F161" s="517"/>
      <c r="G161" s="517"/>
      <c r="H161" s="517"/>
      <c r="I161" s="517"/>
      <c r="J161" s="517"/>
      <c r="K161" s="517"/>
      <c r="L161" s="517"/>
      <c r="M161" s="518"/>
      <c r="N161" s="517"/>
      <c r="O161" s="517"/>
    </row>
    <row r="162" spans="1:15" s="516" customFormat="1" x14ac:dyDescent="0.2">
      <c r="A162" s="517"/>
      <c r="B162" s="517"/>
      <c r="C162" s="517"/>
      <c r="D162" s="517"/>
      <c r="E162" s="517"/>
      <c r="F162" s="517"/>
      <c r="G162" s="517"/>
      <c r="H162" s="517"/>
      <c r="I162" s="517"/>
      <c r="J162" s="517"/>
      <c r="K162" s="517"/>
      <c r="L162" s="517"/>
      <c r="M162" s="518"/>
      <c r="N162" s="517"/>
      <c r="O162" s="517"/>
    </row>
    <row r="163" spans="1:15" s="516" customFormat="1" x14ac:dyDescent="0.2">
      <c r="A163" s="517"/>
      <c r="B163" s="517"/>
      <c r="C163" s="517"/>
      <c r="D163" s="517"/>
      <c r="E163" s="517"/>
      <c r="F163" s="517"/>
      <c r="G163" s="517"/>
      <c r="H163" s="517"/>
      <c r="I163" s="517"/>
      <c r="J163" s="517"/>
      <c r="K163" s="517"/>
      <c r="L163" s="517"/>
      <c r="M163" s="518"/>
      <c r="N163" s="517"/>
      <c r="O163" s="517"/>
    </row>
    <row r="164" spans="1:15" s="516" customFormat="1" x14ac:dyDescent="0.2">
      <c r="A164" s="517"/>
      <c r="B164" s="517"/>
      <c r="C164" s="517"/>
      <c r="D164" s="517"/>
      <c r="E164" s="517"/>
      <c r="F164" s="517"/>
      <c r="G164" s="517"/>
      <c r="H164" s="517"/>
      <c r="I164" s="517"/>
      <c r="J164" s="517"/>
      <c r="K164" s="517"/>
      <c r="L164" s="517"/>
      <c r="M164" s="518"/>
      <c r="N164" s="517"/>
      <c r="O164" s="517"/>
    </row>
    <row r="165" spans="1:15" s="516" customFormat="1" x14ac:dyDescent="0.2">
      <c r="A165" s="517"/>
      <c r="B165" s="517"/>
      <c r="C165" s="517"/>
      <c r="D165" s="517"/>
      <c r="E165" s="517"/>
      <c r="F165" s="517"/>
      <c r="G165" s="517"/>
      <c r="H165" s="517"/>
      <c r="I165" s="517"/>
      <c r="J165" s="517"/>
      <c r="K165" s="517"/>
      <c r="L165" s="517"/>
      <c r="M165" s="518"/>
      <c r="N165" s="517"/>
      <c r="O165" s="517"/>
    </row>
    <row r="166" spans="1:15" s="516" customFormat="1" x14ac:dyDescent="0.2">
      <c r="A166" s="517"/>
      <c r="B166" s="517"/>
      <c r="C166" s="517"/>
      <c r="D166" s="517"/>
      <c r="E166" s="517"/>
      <c r="F166" s="517"/>
      <c r="G166" s="517"/>
      <c r="H166" s="517"/>
      <c r="I166" s="517"/>
      <c r="J166" s="517"/>
      <c r="K166" s="517"/>
      <c r="L166" s="517"/>
      <c r="M166" s="518"/>
      <c r="N166" s="517"/>
      <c r="O166" s="517"/>
    </row>
    <row r="167" spans="1:15" s="516" customFormat="1" x14ac:dyDescent="0.2">
      <c r="A167" s="517"/>
      <c r="B167" s="517"/>
      <c r="C167" s="517"/>
      <c r="D167" s="517"/>
      <c r="E167" s="517"/>
      <c r="F167" s="517"/>
      <c r="G167" s="517"/>
      <c r="H167" s="517"/>
      <c r="I167" s="517"/>
      <c r="J167" s="517"/>
      <c r="K167" s="517"/>
      <c r="L167" s="517"/>
      <c r="M167" s="518"/>
      <c r="N167" s="517"/>
      <c r="O167" s="517"/>
    </row>
    <row r="168" spans="1:15" s="516" customFormat="1" x14ac:dyDescent="0.2">
      <c r="A168" s="517"/>
      <c r="B168" s="517"/>
      <c r="C168" s="517"/>
      <c r="D168" s="517"/>
      <c r="E168" s="517"/>
      <c r="F168" s="517"/>
      <c r="G168" s="517"/>
      <c r="H168" s="517"/>
      <c r="I168" s="517"/>
      <c r="J168" s="517"/>
      <c r="K168" s="517"/>
      <c r="L168" s="517"/>
      <c r="M168" s="518"/>
      <c r="N168" s="517"/>
      <c r="O168" s="517"/>
    </row>
    <row r="169" spans="1:15" s="516" customFormat="1" x14ac:dyDescent="0.2">
      <c r="A169" s="517"/>
      <c r="B169" s="517"/>
      <c r="C169" s="517"/>
      <c r="D169" s="517"/>
      <c r="E169" s="517"/>
      <c r="F169" s="517"/>
      <c r="G169" s="517"/>
      <c r="H169" s="517"/>
      <c r="I169" s="517"/>
      <c r="J169" s="517"/>
      <c r="K169" s="517"/>
      <c r="L169" s="517"/>
      <c r="M169" s="518"/>
      <c r="N169" s="517"/>
      <c r="O169" s="517"/>
    </row>
    <row r="170" spans="1:15" s="516" customFormat="1" x14ac:dyDescent="0.2">
      <c r="A170" s="517"/>
      <c r="B170" s="517"/>
      <c r="C170" s="517"/>
      <c r="D170" s="517"/>
      <c r="E170" s="517"/>
      <c r="F170" s="517"/>
      <c r="G170" s="517"/>
      <c r="H170" s="517"/>
      <c r="I170" s="517"/>
      <c r="J170" s="517"/>
      <c r="K170" s="517"/>
      <c r="L170" s="517"/>
      <c r="M170" s="518"/>
      <c r="N170" s="517"/>
      <c r="O170" s="517"/>
    </row>
    <row r="171" spans="1:15" s="516" customFormat="1" x14ac:dyDescent="0.2">
      <c r="A171" s="517"/>
      <c r="B171" s="517"/>
      <c r="C171" s="517"/>
      <c r="D171" s="517"/>
      <c r="E171" s="517"/>
      <c r="F171" s="517"/>
      <c r="G171" s="517"/>
      <c r="H171" s="517"/>
      <c r="I171" s="517"/>
      <c r="J171" s="517"/>
      <c r="K171" s="517"/>
      <c r="L171" s="517"/>
      <c r="M171" s="518"/>
      <c r="N171" s="517"/>
      <c r="O171" s="517"/>
    </row>
    <row r="172" spans="1:15" s="516" customFormat="1" x14ac:dyDescent="0.2">
      <c r="A172" s="517"/>
      <c r="B172" s="517"/>
      <c r="C172" s="517"/>
      <c r="D172" s="517"/>
      <c r="E172" s="517"/>
      <c r="F172" s="517"/>
      <c r="G172" s="517"/>
      <c r="H172" s="517"/>
      <c r="I172" s="517"/>
      <c r="J172" s="517"/>
      <c r="K172" s="517"/>
      <c r="L172" s="517"/>
      <c r="M172" s="518"/>
      <c r="N172" s="517"/>
      <c r="O172" s="517"/>
    </row>
    <row r="173" spans="1:15" s="516" customFormat="1" x14ac:dyDescent="0.2">
      <c r="A173" s="517"/>
      <c r="B173" s="517"/>
      <c r="C173" s="517"/>
      <c r="D173" s="517"/>
      <c r="E173" s="517"/>
      <c r="F173" s="517"/>
      <c r="G173" s="517"/>
      <c r="H173" s="517"/>
      <c r="I173" s="517"/>
      <c r="J173" s="517"/>
      <c r="K173" s="517"/>
      <c r="L173" s="517"/>
      <c r="M173" s="518"/>
      <c r="N173" s="517"/>
      <c r="O173" s="517"/>
    </row>
    <row r="174" spans="1:15" s="516" customFormat="1" x14ac:dyDescent="0.2">
      <c r="A174" s="517"/>
      <c r="B174" s="517"/>
      <c r="C174" s="517"/>
      <c r="D174" s="517"/>
      <c r="E174" s="517"/>
      <c r="F174" s="517"/>
      <c r="G174" s="517"/>
      <c r="H174" s="517"/>
      <c r="I174" s="517"/>
      <c r="J174" s="517"/>
      <c r="K174" s="517"/>
      <c r="L174" s="517"/>
      <c r="M174" s="518"/>
      <c r="N174" s="517"/>
      <c r="O174" s="517"/>
    </row>
    <row r="175" spans="1:15" s="516" customFormat="1" x14ac:dyDescent="0.2">
      <c r="A175" s="517"/>
      <c r="B175" s="517"/>
      <c r="C175" s="517"/>
      <c r="D175" s="517"/>
      <c r="E175" s="517"/>
      <c r="F175" s="517"/>
      <c r="G175" s="517"/>
      <c r="H175" s="517"/>
      <c r="I175" s="517"/>
      <c r="J175" s="517"/>
      <c r="K175" s="517"/>
      <c r="L175" s="517"/>
      <c r="M175" s="518"/>
      <c r="N175" s="517"/>
      <c r="O175" s="517"/>
    </row>
    <row r="176" spans="1:15" s="516" customFormat="1" x14ac:dyDescent="0.2">
      <c r="A176" s="517"/>
      <c r="B176" s="517"/>
      <c r="C176" s="517"/>
      <c r="D176" s="517"/>
      <c r="E176" s="517"/>
      <c r="F176" s="517"/>
      <c r="G176" s="517"/>
      <c r="H176" s="517"/>
      <c r="I176" s="517"/>
      <c r="J176" s="517"/>
      <c r="K176" s="517"/>
      <c r="L176" s="517"/>
      <c r="M176" s="518"/>
      <c r="N176" s="517"/>
      <c r="O176" s="517"/>
    </row>
    <row r="177" spans="1:15" s="516" customFormat="1" x14ac:dyDescent="0.2">
      <c r="A177" s="517"/>
      <c r="B177" s="517"/>
      <c r="C177" s="517"/>
      <c r="D177" s="517"/>
      <c r="E177" s="517"/>
      <c r="F177" s="517"/>
      <c r="G177" s="517"/>
      <c r="H177" s="517"/>
      <c r="I177" s="517"/>
      <c r="J177" s="517"/>
      <c r="K177" s="517"/>
      <c r="L177" s="517"/>
      <c r="M177" s="518"/>
      <c r="N177" s="517"/>
      <c r="O177" s="517"/>
    </row>
    <row r="178" spans="1:15" s="516" customFormat="1" x14ac:dyDescent="0.2">
      <c r="A178" s="517"/>
      <c r="B178" s="517"/>
      <c r="C178" s="517"/>
      <c r="D178" s="517"/>
      <c r="E178" s="517"/>
      <c r="F178" s="517"/>
      <c r="G178" s="517"/>
      <c r="H178" s="517"/>
      <c r="I178" s="517"/>
      <c r="J178" s="517"/>
      <c r="K178" s="517"/>
      <c r="L178" s="517"/>
      <c r="M178" s="518"/>
      <c r="N178" s="517"/>
      <c r="O178" s="517"/>
    </row>
    <row r="179" spans="1:15" s="516" customFormat="1" x14ac:dyDescent="0.2">
      <c r="A179" s="517"/>
      <c r="B179" s="517"/>
      <c r="C179" s="517"/>
      <c r="D179" s="517"/>
      <c r="E179" s="517"/>
      <c r="F179" s="517"/>
      <c r="G179" s="517"/>
      <c r="H179" s="517"/>
      <c r="I179" s="517"/>
      <c r="J179" s="517"/>
      <c r="K179" s="517"/>
      <c r="L179" s="517"/>
      <c r="M179" s="518"/>
      <c r="N179" s="517"/>
      <c r="O179" s="517"/>
    </row>
    <row r="180" spans="1:15" s="516" customFormat="1" x14ac:dyDescent="0.2">
      <c r="A180" s="517"/>
      <c r="B180" s="517"/>
      <c r="C180" s="517"/>
      <c r="D180" s="517"/>
      <c r="E180" s="517"/>
      <c r="F180" s="517"/>
      <c r="G180" s="517"/>
      <c r="H180" s="517"/>
      <c r="I180" s="517"/>
      <c r="J180" s="517"/>
      <c r="K180" s="517"/>
      <c r="L180" s="517"/>
      <c r="M180" s="518"/>
      <c r="N180" s="517"/>
      <c r="O180" s="517"/>
    </row>
    <row r="181" spans="1:15" s="516" customFormat="1" x14ac:dyDescent="0.2">
      <c r="A181" s="517"/>
      <c r="B181" s="517"/>
      <c r="C181" s="517"/>
      <c r="D181" s="517"/>
      <c r="E181" s="517"/>
      <c r="F181" s="517"/>
      <c r="G181" s="517"/>
      <c r="H181" s="517"/>
      <c r="I181" s="517"/>
      <c r="J181" s="517"/>
      <c r="K181" s="517"/>
      <c r="L181" s="517"/>
      <c r="M181" s="518"/>
      <c r="N181" s="517"/>
      <c r="O181" s="517"/>
    </row>
    <row r="182" spans="1:15" s="516" customFormat="1" x14ac:dyDescent="0.2">
      <c r="A182" s="517"/>
      <c r="B182" s="517"/>
      <c r="C182" s="517"/>
      <c r="D182" s="517"/>
      <c r="E182" s="517"/>
      <c r="F182" s="517"/>
      <c r="G182" s="517"/>
      <c r="H182" s="517"/>
      <c r="I182" s="517"/>
      <c r="J182" s="517"/>
      <c r="K182" s="517"/>
      <c r="L182" s="517"/>
      <c r="M182" s="518"/>
      <c r="N182" s="517"/>
      <c r="O182" s="517"/>
    </row>
    <row r="183" spans="1:15" s="516" customFormat="1" x14ac:dyDescent="0.2">
      <c r="A183" s="517"/>
      <c r="B183" s="517"/>
      <c r="C183" s="517"/>
      <c r="D183" s="517"/>
      <c r="E183" s="517"/>
      <c r="F183" s="517"/>
      <c r="G183" s="517"/>
      <c r="H183" s="517"/>
      <c r="I183" s="517"/>
      <c r="J183" s="517"/>
      <c r="K183" s="517"/>
      <c r="L183" s="517"/>
      <c r="M183" s="518"/>
      <c r="N183" s="517"/>
      <c r="O183" s="517"/>
    </row>
    <row r="184" spans="1:15" s="516" customFormat="1" x14ac:dyDescent="0.2">
      <c r="A184" s="517"/>
      <c r="B184" s="517"/>
      <c r="C184" s="517"/>
      <c r="D184" s="517"/>
      <c r="E184" s="517"/>
      <c r="F184" s="517"/>
      <c r="G184" s="517"/>
      <c r="H184" s="517"/>
      <c r="I184" s="517"/>
      <c r="J184" s="517"/>
      <c r="K184" s="517"/>
      <c r="L184" s="517"/>
      <c r="M184" s="518"/>
      <c r="N184" s="517"/>
      <c r="O184" s="517"/>
    </row>
    <row r="185" spans="1:15" s="516" customFormat="1" x14ac:dyDescent="0.2">
      <c r="A185" s="517"/>
      <c r="B185" s="517"/>
      <c r="C185" s="517"/>
      <c r="D185" s="517"/>
      <c r="E185" s="517"/>
      <c r="F185" s="517"/>
      <c r="G185" s="517"/>
      <c r="H185" s="517"/>
      <c r="I185" s="517"/>
      <c r="J185" s="517"/>
      <c r="K185" s="517"/>
      <c r="L185" s="517"/>
      <c r="M185" s="518"/>
      <c r="N185" s="517"/>
      <c r="O185" s="517"/>
    </row>
    <row r="186" spans="1:15" s="516" customFormat="1" x14ac:dyDescent="0.2">
      <c r="A186" s="517"/>
      <c r="B186" s="517"/>
      <c r="C186" s="517"/>
      <c r="D186" s="517"/>
      <c r="E186" s="517"/>
      <c r="F186" s="517"/>
      <c r="G186" s="517"/>
      <c r="H186" s="517"/>
      <c r="I186" s="517"/>
      <c r="J186" s="517"/>
      <c r="K186" s="517"/>
      <c r="L186" s="517"/>
      <c r="M186" s="518"/>
      <c r="N186" s="517"/>
      <c r="O186" s="517"/>
    </row>
    <row r="187" spans="1:15" s="516" customFormat="1" x14ac:dyDescent="0.2">
      <c r="A187" s="517"/>
      <c r="B187" s="517"/>
      <c r="C187" s="517"/>
      <c r="D187" s="517"/>
      <c r="E187" s="517"/>
      <c r="F187" s="517"/>
      <c r="G187" s="517"/>
      <c r="H187" s="517"/>
      <c r="I187" s="517"/>
      <c r="J187" s="517"/>
      <c r="K187" s="517"/>
      <c r="L187" s="517"/>
      <c r="M187" s="518"/>
      <c r="N187" s="517"/>
      <c r="O187" s="517"/>
    </row>
    <row r="188" spans="1:15" s="516" customFormat="1" x14ac:dyDescent="0.2">
      <c r="A188" s="517"/>
      <c r="B188" s="517"/>
      <c r="C188" s="517"/>
      <c r="D188" s="517"/>
      <c r="E188" s="517"/>
      <c r="F188" s="517"/>
      <c r="G188" s="517"/>
      <c r="H188" s="517"/>
      <c r="I188" s="517"/>
      <c r="J188" s="517"/>
      <c r="K188" s="517"/>
      <c r="L188" s="517"/>
      <c r="M188" s="518"/>
      <c r="N188" s="517"/>
      <c r="O188" s="517"/>
    </row>
    <row r="189" spans="1:15" s="516" customFormat="1" x14ac:dyDescent="0.2">
      <c r="A189" s="517"/>
      <c r="B189" s="517"/>
      <c r="C189" s="517"/>
      <c r="D189" s="517"/>
      <c r="E189" s="517"/>
      <c r="F189" s="517"/>
      <c r="G189" s="517"/>
      <c r="H189" s="517"/>
      <c r="I189" s="517"/>
      <c r="J189" s="517"/>
      <c r="K189" s="517"/>
      <c r="L189" s="517"/>
      <c r="M189" s="518"/>
      <c r="N189" s="517"/>
      <c r="O189" s="517"/>
    </row>
    <row r="190" spans="1:15" s="516" customFormat="1" x14ac:dyDescent="0.2">
      <c r="A190" s="517"/>
      <c r="B190" s="517"/>
      <c r="C190" s="517"/>
      <c r="D190" s="517"/>
      <c r="E190" s="517"/>
      <c r="F190" s="517"/>
      <c r="G190" s="517"/>
      <c r="H190" s="517"/>
      <c r="I190" s="517"/>
      <c r="J190" s="517"/>
      <c r="K190" s="517"/>
      <c r="L190" s="517"/>
      <c r="M190" s="518"/>
      <c r="N190" s="517"/>
      <c r="O190" s="517"/>
    </row>
    <row r="191" spans="1:15" s="516" customFormat="1" x14ac:dyDescent="0.2">
      <c r="A191" s="517"/>
      <c r="B191" s="517"/>
      <c r="C191" s="517"/>
      <c r="D191" s="517"/>
      <c r="E191" s="517"/>
      <c r="F191" s="517"/>
      <c r="G191" s="517"/>
      <c r="H191" s="517"/>
      <c r="I191" s="517"/>
      <c r="J191" s="517"/>
      <c r="K191" s="517"/>
      <c r="L191" s="517"/>
      <c r="M191" s="518"/>
      <c r="N191" s="517"/>
      <c r="O191" s="517"/>
    </row>
    <row r="192" spans="1:15" s="516" customFormat="1" x14ac:dyDescent="0.2">
      <c r="A192" s="517"/>
      <c r="B192" s="517"/>
      <c r="C192" s="517"/>
      <c r="D192" s="517"/>
      <c r="E192" s="517"/>
      <c r="F192" s="517"/>
      <c r="G192" s="517"/>
      <c r="H192" s="517"/>
      <c r="I192" s="517"/>
      <c r="J192" s="517"/>
      <c r="K192" s="517"/>
      <c r="L192" s="517"/>
      <c r="M192" s="518"/>
      <c r="N192" s="517"/>
      <c r="O192" s="517"/>
    </row>
    <row r="193" spans="1:15" s="516" customFormat="1" x14ac:dyDescent="0.2">
      <c r="A193" s="517"/>
      <c r="B193" s="517"/>
      <c r="C193" s="517"/>
      <c r="D193" s="517"/>
      <c r="E193" s="517"/>
      <c r="F193" s="517"/>
      <c r="G193" s="517"/>
      <c r="H193" s="517"/>
      <c r="I193" s="517"/>
      <c r="J193" s="517"/>
      <c r="K193" s="517"/>
      <c r="L193" s="517"/>
      <c r="M193" s="518"/>
      <c r="N193" s="517"/>
      <c r="O193" s="517"/>
    </row>
    <row r="194" spans="1:15" s="516" customFormat="1" x14ac:dyDescent="0.2">
      <c r="A194" s="517"/>
      <c r="B194" s="517"/>
      <c r="C194" s="517"/>
      <c r="D194" s="517"/>
      <c r="E194" s="517"/>
      <c r="F194" s="517"/>
      <c r="G194" s="517"/>
      <c r="H194" s="517"/>
      <c r="I194" s="517"/>
      <c r="J194" s="517"/>
      <c r="K194" s="517"/>
      <c r="L194" s="517"/>
      <c r="M194" s="518"/>
      <c r="N194" s="517"/>
      <c r="O194" s="517"/>
    </row>
    <row r="195" spans="1:15" s="516" customFormat="1" x14ac:dyDescent="0.2">
      <c r="A195" s="517"/>
      <c r="B195" s="517"/>
      <c r="C195" s="517"/>
      <c r="D195" s="517"/>
      <c r="E195" s="517"/>
      <c r="F195" s="517"/>
      <c r="G195" s="517"/>
      <c r="H195" s="517"/>
      <c r="I195" s="517"/>
      <c r="J195" s="517"/>
      <c r="K195" s="517"/>
      <c r="L195" s="517"/>
      <c r="M195" s="518"/>
      <c r="N195" s="517"/>
      <c r="O195" s="517"/>
    </row>
    <row r="196" spans="1:15" s="516" customFormat="1" x14ac:dyDescent="0.2">
      <c r="A196" s="517"/>
      <c r="B196" s="517"/>
      <c r="C196" s="517"/>
      <c r="D196" s="517"/>
      <c r="E196" s="517"/>
      <c r="F196" s="517"/>
      <c r="G196" s="517"/>
      <c r="H196" s="517"/>
      <c r="I196" s="517"/>
      <c r="J196" s="517"/>
      <c r="K196" s="517"/>
      <c r="L196" s="517"/>
      <c r="M196" s="518"/>
      <c r="N196" s="517"/>
      <c r="O196" s="517"/>
    </row>
    <row r="197" spans="1:15" s="516" customFormat="1" x14ac:dyDescent="0.2">
      <c r="A197" s="517"/>
      <c r="B197" s="517"/>
      <c r="C197" s="517"/>
      <c r="D197" s="517"/>
      <c r="E197" s="517"/>
      <c r="F197" s="517"/>
      <c r="G197" s="517"/>
      <c r="H197" s="517"/>
      <c r="I197" s="517"/>
      <c r="J197" s="517"/>
      <c r="K197" s="517"/>
      <c r="L197" s="517"/>
      <c r="M197" s="518"/>
      <c r="N197" s="517"/>
      <c r="O197" s="517"/>
    </row>
    <row r="198" spans="1:15" s="516" customFormat="1" x14ac:dyDescent="0.2">
      <c r="A198" s="517"/>
      <c r="B198" s="517"/>
      <c r="C198" s="517"/>
      <c r="D198" s="517"/>
      <c r="E198" s="517"/>
      <c r="F198" s="517"/>
      <c r="G198" s="517"/>
      <c r="H198" s="517"/>
      <c r="I198" s="517"/>
      <c r="J198" s="517"/>
      <c r="K198" s="517"/>
      <c r="L198" s="517"/>
      <c r="M198" s="518"/>
      <c r="N198" s="517"/>
      <c r="O198" s="517"/>
    </row>
    <row r="199" spans="1:15" s="516" customFormat="1" x14ac:dyDescent="0.2">
      <c r="A199" s="517"/>
      <c r="B199" s="517"/>
      <c r="C199" s="517"/>
      <c r="D199" s="517"/>
      <c r="E199" s="517"/>
      <c r="F199" s="517"/>
      <c r="G199" s="517"/>
      <c r="H199" s="517"/>
      <c r="I199" s="517"/>
      <c r="J199" s="517"/>
      <c r="K199" s="517"/>
      <c r="L199" s="517"/>
      <c r="M199" s="518"/>
      <c r="N199" s="517"/>
      <c r="O199" s="517"/>
    </row>
    <row r="200" spans="1:15" s="516" customFormat="1" x14ac:dyDescent="0.2">
      <c r="A200" s="517"/>
      <c r="B200" s="517"/>
      <c r="C200" s="517"/>
      <c r="D200" s="517"/>
      <c r="E200" s="517"/>
      <c r="F200" s="517"/>
      <c r="G200" s="517"/>
      <c r="H200" s="517"/>
      <c r="I200" s="517"/>
      <c r="J200" s="517"/>
      <c r="K200" s="517"/>
      <c r="L200" s="517"/>
      <c r="M200" s="518"/>
      <c r="N200" s="517"/>
      <c r="O200" s="517"/>
    </row>
    <row r="201" spans="1:15" s="516" customFormat="1" x14ac:dyDescent="0.2">
      <c r="A201" s="517"/>
      <c r="B201" s="517"/>
      <c r="C201" s="517"/>
      <c r="D201" s="517"/>
      <c r="E201" s="517"/>
      <c r="F201" s="517"/>
      <c r="G201" s="517"/>
      <c r="H201" s="517"/>
      <c r="I201" s="517"/>
      <c r="J201" s="517"/>
      <c r="K201" s="517"/>
      <c r="L201" s="517"/>
      <c r="M201" s="518"/>
      <c r="N201" s="517"/>
      <c r="O201" s="517"/>
    </row>
    <row r="202" spans="1:15" s="516" customFormat="1" x14ac:dyDescent="0.2">
      <c r="A202" s="517"/>
      <c r="B202" s="517"/>
      <c r="C202" s="517"/>
      <c r="D202" s="517"/>
      <c r="E202" s="517"/>
      <c r="F202" s="517"/>
      <c r="G202" s="517"/>
      <c r="H202" s="517"/>
      <c r="I202" s="517"/>
      <c r="J202" s="517"/>
      <c r="K202" s="517"/>
      <c r="L202" s="517"/>
      <c r="M202" s="518"/>
      <c r="N202" s="517"/>
      <c r="O202" s="517"/>
    </row>
    <row r="203" spans="1:15" s="516" customFormat="1" x14ac:dyDescent="0.2">
      <c r="A203" s="517"/>
      <c r="B203" s="517"/>
      <c r="C203" s="517"/>
      <c r="D203" s="517"/>
      <c r="E203" s="517"/>
      <c r="F203" s="517"/>
      <c r="G203" s="517"/>
      <c r="H203" s="517"/>
      <c r="I203" s="517"/>
      <c r="J203" s="517"/>
      <c r="K203" s="517"/>
      <c r="L203" s="517"/>
      <c r="M203" s="518"/>
      <c r="N203" s="517"/>
      <c r="O203" s="517"/>
    </row>
    <row r="204" spans="1:15" s="516" customFormat="1" x14ac:dyDescent="0.2">
      <c r="A204" s="517"/>
      <c r="B204" s="517"/>
      <c r="C204" s="517"/>
      <c r="D204" s="517"/>
      <c r="E204" s="517"/>
      <c r="F204" s="517"/>
      <c r="G204" s="517"/>
      <c r="H204" s="517"/>
      <c r="I204" s="517"/>
      <c r="J204" s="517"/>
      <c r="K204" s="517"/>
      <c r="L204" s="517"/>
      <c r="M204" s="518"/>
      <c r="N204" s="517"/>
      <c r="O204" s="517"/>
    </row>
    <row r="205" spans="1:15" s="516" customFormat="1" x14ac:dyDescent="0.2">
      <c r="A205" s="517"/>
      <c r="B205" s="517"/>
      <c r="C205" s="517"/>
      <c r="D205" s="517"/>
      <c r="E205" s="517"/>
      <c r="F205" s="517"/>
      <c r="G205" s="517"/>
      <c r="H205" s="517"/>
      <c r="I205" s="517"/>
      <c r="J205" s="517"/>
      <c r="K205" s="517"/>
      <c r="L205" s="517"/>
      <c r="M205" s="518"/>
      <c r="N205" s="517"/>
      <c r="O205" s="517"/>
    </row>
    <row r="206" spans="1:15" s="516" customFormat="1" x14ac:dyDescent="0.2">
      <c r="A206" s="517"/>
      <c r="B206" s="517"/>
      <c r="C206" s="517"/>
      <c r="D206" s="517"/>
      <c r="E206" s="517"/>
      <c r="F206" s="517"/>
      <c r="G206" s="517"/>
      <c r="H206" s="517"/>
      <c r="I206" s="517"/>
      <c r="J206" s="517"/>
      <c r="K206" s="517"/>
      <c r="L206" s="517"/>
      <c r="M206" s="518"/>
      <c r="N206" s="517"/>
      <c r="O206" s="517"/>
    </row>
    <row r="207" spans="1:15" s="516" customFormat="1" x14ac:dyDescent="0.2">
      <c r="A207" s="517"/>
      <c r="B207" s="517"/>
      <c r="C207" s="517"/>
      <c r="D207" s="517"/>
      <c r="E207" s="517"/>
      <c r="F207" s="517"/>
      <c r="G207" s="517"/>
      <c r="H207" s="517"/>
      <c r="I207" s="517"/>
      <c r="J207" s="517"/>
      <c r="K207" s="517"/>
      <c r="L207" s="517"/>
      <c r="M207" s="518"/>
      <c r="N207" s="517"/>
      <c r="O207" s="517"/>
    </row>
    <row r="208" spans="1:15" s="516" customFormat="1" x14ac:dyDescent="0.2">
      <c r="A208" s="517"/>
      <c r="B208" s="517"/>
      <c r="C208" s="517"/>
      <c r="D208" s="517"/>
      <c r="E208" s="517"/>
      <c r="F208" s="517"/>
      <c r="G208" s="517"/>
      <c r="H208" s="517"/>
      <c r="I208" s="517"/>
      <c r="J208" s="517"/>
      <c r="K208" s="517"/>
      <c r="L208" s="517"/>
      <c r="M208" s="518"/>
      <c r="N208" s="517"/>
      <c r="O208" s="517"/>
    </row>
    <row r="209" spans="1:15" s="516" customFormat="1" x14ac:dyDescent="0.2">
      <c r="A209" s="517"/>
      <c r="B209" s="517"/>
      <c r="C209" s="517"/>
      <c r="D209" s="517"/>
      <c r="E209" s="517"/>
      <c r="F209" s="517"/>
      <c r="G209" s="517"/>
      <c r="H209" s="517"/>
      <c r="I209" s="517"/>
      <c r="J209" s="517"/>
      <c r="K209" s="517"/>
      <c r="L209" s="517"/>
      <c r="M209" s="518"/>
      <c r="N209" s="517"/>
      <c r="O209" s="517"/>
    </row>
    <row r="210" spans="1:15" s="516" customFormat="1" x14ac:dyDescent="0.2">
      <c r="A210" s="517"/>
      <c r="B210" s="517"/>
      <c r="C210" s="517"/>
      <c r="D210" s="517"/>
      <c r="E210" s="517"/>
      <c r="F210" s="517"/>
      <c r="G210" s="517"/>
      <c r="H210" s="517"/>
      <c r="I210" s="517"/>
      <c r="J210" s="517"/>
      <c r="K210" s="517"/>
      <c r="L210" s="517"/>
      <c r="M210" s="518"/>
      <c r="N210" s="517"/>
      <c r="O210" s="517"/>
    </row>
    <row r="211" spans="1:15" s="516" customFormat="1" x14ac:dyDescent="0.2">
      <c r="A211" s="517"/>
      <c r="B211" s="517"/>
      <c r="C211" s="517"/>
      <c r="D211" s="517"/>
      <c r="E211" s="517"/>
      <c r="F211" s="517"/>
      <c r="G211" s="517"/>
      <c r="H211" s="517"/>
      <c r="I211" s="517"/>
      <c r="J211" s="517"/>
      <c r="K211" s="517"/>
      <c r="L211" s="517"/>
      <c r="M211" s="518"/>
      <c r="N211" s="517"/>
      <c r="O211" s="517"/>
    </row>
    <row r="212" spans="1:15" s="516" customFormat="1" x14ac:dyDescent="0.2">
      <c r="A212" s="517"/>
      <c r="B212" s="517"/>
      <c r="C212" s="517"/>
      <c r="D212" s="517"/>
      <c r="E212" s="517"/>
      <c r="F212" s="517"/>
      <c r="G212" s="517"/>
      <c r="H212" s="517"/>
      <c r="I212" s="517"/>
      <c r="J212" s="517"/>
      <c r="K212" s="517"/>
      <c r="L212" s="517"/>
      <c r="M212" s="518"/>
      <c r="N212" s="517"/>
      <c r="O212" s="517"/>
    </row>
    <row r="213" spans="1:15" s="516" customFormat="1" x14ac:dyDescent="0.2">
      <c r="A213" s="517"/>
      <c r="B213" s="517"/>
      <c r="C213" s="517"/>
      <c r="D213" s="517"/>
      <c r="E213" s="517"/>
      <c r="F213" s="517"/>
      <c r="G213" s="517"/>
      <c r="H213" s="517"/>
      <c r="I213" s="517"/>
      <c r="J213" s="517"/>
      <c r="K213" s="517"/>
      <c r="L213" s="517"/>
      <c r="M213" s="518"/>
      <c r="N213" s="517"/>
      <c r="O213" s="517"/>
    </row>
    <row r="214" spans="1:15" s="516" customFormat="1" x14ac:dyDescent="0.2">
      <c r="A214" s="517"/>
      <c r="B214" s="517"/>
      <c r="C214" s="517"/>
      <c r="D214" s="517"/>
      <c r="E214" s="517"/>
      <c r="F214" s="517"/>
      <c r="G214" s="517"/>
      <c r="H214" s="517"/>
      <c r="I214" s="517"/>
      <c r="J214" s="517"/>
      <c r="K214" s="517"/>
      <c r="L214" s="517"/>
      <c r="M214" s="518"/>
      <c r="N214" s="517"/>
      <c r="O214" s="517"/>
    </row>
    <row r="215" spans="1:15" s="516" customFormat="1" x14ac:dyDescent="0.2">
      <c r="A215" s="517"/>
      <c r="B215" s="517"/>
      <c r="C215" s="517"/>
      <c r="D215" s="517"/>
      <c r="E215" s="517"/>
      <c r="F215" s="517"/>
      <c r="G215" s="517"/>
      <c r="H215" s="517"/>
      <c r="I215" s="517"/>
      <c r="J215" s="517"/>
      <c r="K215" s="517"/>
      <c r="L215" s="517"/>
      <c r="M215" s="518"/>
      <c r="N215" s="517"/>
      <c r="O215" s="517"/>
    </row>
    <row r="216" spans="1:15" s="516" customFormat="1" x14ac:dyDescent="0.2">
      <c r="A216" s="517"/>
      <c r="B216" s="517"/>
      <c r="C216" s="517"/>
      <c r="D216" s="517"/>
      <c r="E216" s="517"/>
      <c r="F216" s="517"/>
      <c r="G216" s="517"/>
      <c r="H216" s="517"/>
      <c r="I216" s="517"/>
      <c r="J216" s="517"/>
      <c r="K216" s="517"/>
      <c r="L216" s="517"/>
      <c r="M216" s="518"/>
      <c r="N216" s="517"/>
      <c r="O216" s="517"/>
    </row>
    <row r="217" spans="1:15" s="516" customFormat="1" x14ac:dyDescent="0.2">
      <c r="A217" s="517"/>
      <c r="B217" s="517"/>
      <c r="C217" s="517"/>
      <c r="D217" s="517"/>
      <c r="E217" s="517"/>
      <c r="F217" s="517"/>
      <c r="G217" s="517"/>
      <c r="H217" s="517"/>
      <c r="I217" s="517"/>
      <c r="J217" s="517"/>
      <c r="K217" s="517"/>
      <c r="L217" s="517"/>
      <c r="M217" s="518"/>
      <c r="N217" s="517"/>
      <c r="O217" s="517"/>
    </row>
    <row r="218" spans="1:15" s="516" customFormat="1" x14ac:dyDescent="0.2">
      <c r="A218" s="517"/>
      <c r="B218" s="517"/>
      <c r="C218" s="517"/>
      <c r="D218" s="517"/>
      <c r="E218" s="517"/>
      <c r="F218" s="517"/>
      <c r="G218" s="517"/>
      <c r="H218" s="517"/>
      <c r="I218" s="517"/>
      <c r="J218" s="517"/>
      <c r="K218" s="517"/>
      <c r="L218" s="517"/>
      <c r="M218" s="518"/>
      <c r="N218" s="517"/>
      <c r="O218" s="517"/>
    </row>
    <row r="219" spans="1:15" s="516" customFormat="1" x14ac:dyDescent="0.2">
      <c r="A219" s="517"/>
      <c r="B219" s="517"/>
      <c r="C219" s="517"/>
      <c r="D219" s="517"/>
      <c r="E219" s="517"/>
      <c r="F219" s="517"/>
      <c r="G219" s="517"/>
      <c r="H219" s="517"/>
      <c r="I219" s="517"/>
      <c r="J219" s="517"/>
      <c r="K219" s="517"/>
      <c r="L219" s="517"/>
      <c r="M219" s="518"/>
      <c r="N219" s="517"/>
      <c r="O219" s="517"/>
    </row>
    <row r="220" spans="1:15" s="516" customFormat="1" x14ac:dyDescent="0.2">
      <c r="A220" s="517"/>
      <c r="B220" s="517"/>
      <c r="C220" s="517"/>
      <c r="D220" s="517"/>
      <c r="E220" s="517"/>
      <c r="F220" s="517"/>
      <c r="G220" s="517"/>
      <c r="H220" s="517"/>
      <c r="I220" s="517"/>
      <c r="J220" s="517"/>
      <c r="K220" s="517"/>
      <c r="L220" s="517"/>
      <c r="M220" s="518"/>
      <c r="N220" s="517"/>
      <c r="O220" s="517"/>
    </row>
    <row r="221" spans="1:15" s="516" customFormat="1" x14ac:dyDescent="0.2">
      <c r="A221" s="517"/>
      <c r="B221" s="517"/>
      <c r="C221" s="517"/>
      <c r="D221" s="517"/>
      <c r="E221" s="517"/>
      <c r="F221" s="517"/>
      <c r="G221" s="517"/>
      <c r="H221" s="517"/>
      <c r="I221" s="517"/>
      <c r="J221" s="517"/>
      <c r="K221" s="517"/>
      <c r="L221" s="517"/>
      <c r="M221" s="518"/>
      <c r="N221" s="517"/>
      <c r="O221" s="517"/>
    </row>
    <row r="222" spans="1:15" s="516" customFormat="1" x14ac:dyDescent="0.2">
      <c r="A222" s="517"/>
      <c r="B222" s="517"/>
      <c r="C222" s="517"/>
      <c r="D222" s="517"/>
      <c r="E222" s="517"/>
      <c r="F222" s="517"/>
      <c r="G222" s="517"/>
      <c r="H222" s="517"/>
      <c r="I222" s="517"/>
      <c r="J222" s="517"/>
      <c r="K222" s="517"/>
      <c r="L222" s="517"/>
      <c r="M222" s="518"/>
      <c r="N222" s="517"/>
      <c r="O222" s="517"/>
    </row>
    <row r="223" spans="1:15" s="516" customFormat="1" x14ac:dyDescent="0.2">
      <c r="A223" s="517"/>
      <c r="B223" s="517"/>
      <c r="C223" s="517"/>
      <c r="D223" s="517"/>
      <c r="E223" s="517"/>
      <c r="F223" s="517"/>
      <c r="G223" s="517"/>
      <c r="H223" s="517"/>
      <c r="I223" s="517"/>
      <c r="J223" s="517"/>
      <c r="K223" s="517"/>
      <c r="L223" s="517"/>
      <c r="M223" s="518"/>
      <c r="N223" s="517"/>
      <c r="O223" s="517"/>
    </row>
    <row r="224" spans="1:15" s="516" customFormat="1" x14ac:dyDescent="0.2">
      <c r="A224" s="517"/>
      <c r="B224" s="517"/>
      <c r="C224" s="517"/>
      <c r="D224" s="517"/>
      <c r="E224" s="517"/>
      <c r="F224" s="517"/>
      <c r="G224" s="517"/>
      <c r="H224" s="517"/>
      <c r="I224" s="517"/>
      <c r="J224" s="517"/>
      <c r="K224" s="517"/>
      <c r="L224" s="517"/>
      <c r="M224" s="518"/>
      <c r="N224" s="517"/>
      <c r="O224" s="517"/>
    </row>
    <row r="225" spans="1:15" s="516" customFormat="1" x14ac:dyDescent="0.2">
      <c r="A225" s="517"/>
      <c r="B225" s="517"/>
      <c r="C225" s="517"/>
      <c r="D225" s="517"/>
      <c r="E225" s="517"/>
      <c r="F225" s="517"/>
      <c r="G225" s="517"/>
      <c r="H225" s="517"/>
      <c r="I225" s="517"/>
      <c r="J225" s="517"/>
      <c r="K225" s="517"/>
      <c r="L225" s="517"/>
      <c r="M225" s="518"/>
      <c r="N225" s="517"/>
      <c r="O225" s="517"/>
    </row>
    <row r="226" spans="1:15" s="516" customFormat="1" x14ac:dyDescent="0.2">
      <c r="A226" s="517"/>
      <c r="B226" s="517"/>
      <c r="C226" s="517"/>
      <c r="D226" s="517"/>
      <c r="E226" s="517"/>
      <c r="F226" s="517"/>
      <c r="G226" s="517"/>
      <c r="H226" s="517"/>
      <c r="I226" s="517"/>
      <c r="J226" s="517"/>
      <c r="K226" s="517"/>
      <c r="L226" s="517"/>
      <c r="M226" s="518"/>
      <c r="N226" s="517"/>
      <c r="O226" s="517"/>
    </row>
    <row r="227" spans="1:15" s="516" customFormat="1" x14ac:dyDescent="0.2">
      <c r="A227" s="517"/>
      <c r="B227" s="517"/>
      <c r="C227" s="517"/>
      <c r="D227" s="517"/>
      <c r="E227" s="517"/>
      <c r="F227" s="517"/>
      <c r="G227" s="517"/>
      <c r="H227" s="517"/>
      <c r="I227" s="517"/>
      <c r="J227" s="517"/>
      <c r="K227" s="517"/>
      <c r="L227" s="517"/>
      <c r="M227" s="518"/>
      <c r="N227" s="517"/>
      <c r="O227" s="517"/>
    </row>
    <row r="228" spans="1:15" s="516" customFormat="1" x14ac:dyDescent="0.2">
      <c r="A228" s="517"/>
      <c r="B228" s="517"/>
      <c r="C228" s="517"/>
      <c r="D228" s="517"/>
      <c r="E228" s="517"/>
      <c r="F228" s="517"/>
      <c r="G228" s="517"/>
      <c r="H228" s="517"/>
      <c r="I228" s="517"/>
      <c r="J228" s="517"/>
      <c r="K228" s="517"/>
      <c r="L228" s="517"/>
      <c r="M228" s="518"/>
      <c r="N228" s="517"/>
      <c r="O228" s="517"/>
    </row>
    <row r="229" spans="1:15" s="516" customFormat="1" x14ac:dyDescent="0.2">
      <c r="A229" s="517"/>
      <c r="B229" s="517"/>
      <c r="C229" s="517"/>
      <c r="D229" s="517"/>
      <c r="E229" s="517"/>
      <c r="F229" s="517"/>
      <c r="G229" s="517"/>
      <c r="H229" s="517"/>
      <c r="I229" s="517"/>
      <c r="J229" s="517"/>
      <c r="K229" s="517"/>
      <c r="L229" s="517"/>
      <c r="M229" s="518"/>
      <c r="N229" s="517"/>
      <c r="O229" s="517"/>
    </row>
    <row r="230" spans="1:15" s="516" customFormat="1" x14ac:dyDescent="0.2">
      <c r="A230" s="517"/>
      <c r="B230" s="517"/>
      <c r="C230" s="517"/>
      <c r="D230" s="517"/>
      <c r="E230" s="517"/>
      <c r="F230" s="517"/>
      <c r="G230" s="517"/>
      <c r="H230" s="517"/>
      <c r="I230" s="517"/>
      <c r="J230" s="517"/>
      <c r="K230" s="517"/>
      <c r="L230" s="517"/>
      <c r="M230" s="518"/>
      <c r="N230" s="517"/>
      <c r="O230" s="517"/>
    </row>
    <row r="231" spans="1:15" s="516" customFormat="1" x14ac:dyDescent="0.2">
      <c r="A231" s="517"/>
      <c r="B231" s="517"/>
      <c r="C231" s="517"/>
      <c r="D231" s="517"/>
      <c r="E231" s="517"/>
      <c r="F231" s="517"/>
      <c r="G231" s="517"/>
      <c r="H231" s="517"/>
      <c r="I231" s="517"/>
      <c r="J231" s="517"/>
      <c r="K231" s="517"/>
      <c r="L231" s="517"/>
      <c r="M231" s="518"/>
      <c r="N231" s="517"/>
      <c r="O231" s="517"/>
    </row>
    <row r="232" spans="1:15" s="516" customFormat="1" x14ac:dyDescent="0.2">
      <c r="A232" s="517"/>
      <c r="B232" s="517"/>
      <c r="C232" s="517"/>
      <c r="D232" s="517"/>
      <c r="E232" s="517"/>
      <c r="F232" s="517"/>
      <c r="G232" s="517"/>
      <c r="H232" s="517"/>
      <c r="I232" s="517"/>
      <c r="J232" s="517"/>
      <c r="K232" s="517"/>
      <c r="L232" s="517"/>
      <c r="M232" s="518"/>
      <c r="N232" s="517"/>
      <c r="O232" s="517"/>
    </row>
    <row r="233" spans="1:15" s="516" customFormat="1" x14ac:dyDescent="0.2">
      <c r="A233" s="517"/>
      <c r="B233" s="517"/>
      <c r="C233" s="517"/>
      <c r="D233" s="517"/>
      <c r="E233" s="517"/>
      <c r="F233" s="517"/>
      <c r="G233" s="517"/>
      <c r="H233" s="517"/>
      <c r="I233" s="517"/>
      <c r="J233" s="517"/>
      <c r="K233" s="517"/>
      <c r="L233" s="517"/>
      <c r="M233" s="518"/>
      <c r="N233" s="517"/>
      <c r="O233" s="517"/>
    </row>
    <row r="234" spans="1:15" s="516" customFormat="1" x14ac:dyDescent="0.2">
      <c r="A234" s="517"/>
      <c r="B234" s="517"/>
      <c r="C234" s="517"/>
      <c r="D234" s="517"/>
      <c r="E234" s="517"/>
      <c r="F234" s="517"/>
      <c r="G234" s="517"/>
      <c r="H234" s="517"/>
      <c r="I234" s="517"/>
      <c r="J234" s="517"/>
      <c r="K234" s="517"/>
      <c r="L234" s="517"/>
      <c r="M234" s="518"/>
      <c r="N234" s="517"/>
      <c r="O234" s="517"/>
    </row>
    <row r="235" spans="1:15" s="516" customFormat="1" x14ac:dyDescent="0.2">
      <c r="A235" s="517"/>
      <c r="B235" s="517"/>
      <c r="C235" s="517"/>
      <c r="D235" s="517"/>
      <c r="E235" s="517"/>
      <c r="F235" s="517"/>
      <c r="G235" s="517"/>
      <c r="H235" s="517"/>
      <c r="I235" s="517"/>
      <c r="J235" s="517"/>
      <c r="K235" s="517"/>
      <c r="L235" s="517"/>
      <c r="M235" s="518"/>
      <c r="N235" s="517"/>
      <c r="O235" s="517"/>
    </row>
    <row r="236" spans="1:15" s="516" customFormat="1" x14ac:dyDescent="0.2">
      <c r="A236" s="517"/>
      <c r="B236" s="517"/>
      <c r="C236" s="517"/>
      <c r="D236" s="517"/>
      <c r="E236" s="517"/>
      <c r="F236" s="517"/>
      <c r="G236" s="517"/>
      <c r="H236" s="517"/>
      <c r="I236" s="517"/>
      <c r="J236" s="517"/>
      <c r="K236" s="517"/>
      <c r="L236" s="517"/>
      <c r="M236" s="518"/>
      <c r="N236" s="517"/>
      <c r="O236" s="517"/>
    </row>
    <row r="237" spans="1:15" s="516" customFormat="1" x14ac:dyDescent="0.2">
      <c r="A237" s="517"/>
      <c r="B237" s="517"/>
      <c r="C237" s="517"/>
      <c r="D237" s="517"/>
      <c r="E237" s="517"/>
      <c r="F237" s="517"/>
      <c r="G237" s="517"/>
      <c r="H237" s="517"/>
      <c r="I237" s="517"/>
      <c r="J237" s="517"/>
      <c r="K237" s="517"/>
      <c r="L237" s="517"/>
      <c r="M237" s="518"/>
      <c r="N237" s="517"/>
      <c r="O237" s="517"/>
    </row>
    <row r="238" spans="1:15" s="516" customFormat="1" x14ac:dyDescent="0.2">
      <c r="A238" s="517"/>
      <c r="B238" s="517"/>
      <c r="C238" s="517"/>
      <c r="D238" s="517"/>
      <c r="E238" s="517"/>
      <c r="F238" s="517"/>
      <c r="G238" s="517"/>
      <c r="H238" s="517"/>
      <c r="I238" s="517"/>
      <c r="J238" s="517"/>
      <c r="K238" s="517"/>
      <c r="L238" s="517"/>
      <c r="M238" s="518"/>
      <c r="N238" s="517"/>
      <c r="O238" s="517"/>
    </row>
    <row r="239" spans="1:15" s="516" customFormat="1" x14ac:dyDescent="0.2">
      <c r="A239" s="517"/>
      <c r="B239" s="517"/>
      <c r="C239" s="517"/>
      <c r="D239" s="517"/>
      <c r="E239" s="517"/>
      <c r="F239" s="517"/>
      <c r="G239" s="517"/>
      <c r="H239" s="517"/>
      <c r="I239" s="517"/>
      <c r="J239" s="517"/>
      <c r="K239" s="517"/>
      <c r="L239" s="517"/>
      <c r="M239" s="518"/>
      <c r="N239" s="517"/>
      <c r="O239" s="517"/>
    </row>
    <row r="240" spans="1:15" s="516" customFormat="1" x14ac:dyDescent="0.2">
      <c r="A240" s="517"/>
      <c r="B240" s="517"/>
      <c r="C240" s="517"/>
      <c r="D240" s="517"/>
      <c r="E240" s="517"/>
      <c r="F240" s="517"/>
      <c r="G240" s="517"/>
      <c r="H240" s="517"/>
      <c r="I240" s="517"/>
      <c r="J240" s="517"/>
      <c r="K240" s="517"/>
      <c r="L240" s="517"/>
      <c r="M240" s="518"/>
      <c r="N240" s="517"/>
      <c r="O240" s="517"/>
    </row>
    <row r="241" spans="1:15" s="516" customFormat="1" x14ac:dyDescent="0.2">
      <c r="A241" s="517"/>
      <c r="B241" s="517"/>
      <c r="C241" s="517"/>
      <c r="D241" s="517"/>
      <c r="E241" s="517"/>
      <c r="F241" s="517"/>
      <c r="G241" s="517"/>
      <c r="H241" s="517"/>
      <c r="I241" s="517"/>
      <c r="J241" s="517"/>
      <c r="K241" s="517"/>
      <c r="L241" s="517"/>
      <c r="M241" s="518"/>
      <c r="N241" s="517"/>
      <c r="O241" s="517"/>
    </row>
    <row r="242" spans="1:15" s="516" customFormat="1" x14ac:dyDescent="0.2">
      <c r="A242" s="517"/>
      <c r="B242" s="517"/>
      <c r="C242" s="517"/>
      <c r="D242" s="517"/>
      <c r="E242" s="517"/>
      <c r="F242" s="517"/>
      <c r="G242" s="517"/>
      <c r="H242" s="517"/>
      <c r="I242" s="517"/>
      <c r="J242" s="517"/>
      <c r="K242" s="517"/>
      <c r="L242" s="517"/>
      <c r="M242" s="518"/>
      <c r="N242" s="517"/>
      <c r="O242" s="517"/>
    </row>
    <row r="243" spans="1:15" s="516" customFormat="1" x14ac:dyDescent="0.2">
      <c r="A243" s="517"/>
      <c r="B243" s="517"/>
      <c r="C243" s="517"/>
      <c r="D243" s="517"/>
      <c r="E243" s="517"/>
      <c r="F243" s="517"/>
      <c r="G243" s="517"/>
      <c r="H243" s="517"/>
      <c r="I243" s="517"/>
      <c r="J243" s="517"/>
      <c r="K243" s="517"/>
      <c r="L243" s="517"/>
      <c r="M243" s="518"/>
      <c r="N243" s="517"/>
      <c r="O243" s="517"/>
    </row>
    <row r="244" spans="1:15" s="516" customFormat="1" x14ac:dyDescent="0.2">
      <c r="A244" s="517"/>
      <c r="B244" s="517"/>
      <c r="C244" s="517"/>
      <c r="D244" s="517"/>
      <c r="E244" s="517"/>
      <c r="F244" s="517"/>
      <c r="G244" s="517"/>
      <c r="H244" s="517"/>
      <c r="I244" s="517"/>
      <c r="J244" s="517"/>
      <c r="K244" s="517"/>
      <c r="L244" s="517"/>
      <c r="M244" s="518"/>
      <c r="N244" s="517"/>
      <c r="O244" s="517"/>
    </row>
    <row r="245" spans="1:15" s="516" customFormat="1" x14ac:dyDescent="0.2">
      <c r="A245" s="517"/>
      <c r="B245" s="517"/>
      <c r="C245" s="517"/>
      <c r="D245" s="517"/>
      <c r="E245" s="517"/>
      <c r="F245" s="517"/>
      <c r="G245" s="517"/>
      <c r="H245" s="517"/>
      <c r="I245" s="517"/>
      <c r="J245" s="517"/>
      <c r="K245" s="517"/>
      <c r="L245" s="517"/>
      <c r="M245" s="518"/>
      <c r="N245" s="517"/>
      <c r="O245" s="517"/>
    </row>
    <row r="246" spans="1:15" s="516" customFormat="1" x14ac:dyDescent="0.2">
      <c r="A246" s="517"/>
      <c r="B246" s="517"/>
      <c r="C246" s="517"/>
      <c r="D246" s="517"/>
      <c r="E246" s="517"/>
      <c r="F246" s="517"/>
      <c r="G246" s="517"/>
      <c r="H246" s="517"/>
      <c r="I246" s="517"/>
      <c r="J246" s="517"/>
      <c r="K246" s="517"/>
      <c r="L246" s="517"/>
      <c r="M246" s="518"/>
      <c r="N246" s="517"/>
      <c r="O246" s="517"/>
    </row>
    <row r="247" spans="1:15" s="516" customFormat="1" x14ac:dyDescent="0.2">
      <c r="A247" s="517"/>
      <c r="B247" s="517"/>
      <c r="C247" s="517"/>
      <c r="D247" s="517"/>
      <c r="E247" s="517"/>
      <c r="F247" s="517"/>
      <c r="G247" s="517"/>
      <c r="H247" s="517"/>
      <c r="I247" s="517"/>
      <c r="J247" s="517"/>
      <c r="K247" s="517"/>
      <c r="L247" s="517"/>
      <c r="M247" s="518"/>
      <c r="N247" s="517"/>
      <c r="O247" s="517"/>
    </row>
    <row r="248" spans="1:15" s="516" customFormat="1" x14ac:dyDescent="0.2">
      <c r="A248" s="517"/>
      <c r="B248" s="517"/>
      <c r="C248" s="517"/>
      <c r="D248" s="517"/>
      <c r="E248" s="517"/>
      <c r="F248" s="517"/>
      <c r="G248" s="517"/>
      <c r="H248" s="517"/>
      <c r="I248" s="517"/>
      <c r="J248" s="517"/>
      <c r="K248" s="517"/>
      <c r="L248" s="517"/>
      <c r="M248" s="518"/>
      <c r="N248" s="517"/>
      <c r="O248" s="517"/>
    </row>
    <row r="249" spans="1:15" s="516" customFormat="1" x14ac:dyDescent="0.2">
      <c r="A249" s="517"/>
      <c r="B249" s="517"/>
      <c r="C249" s="517"/>
      <c r="D249" s="517"/>
      <c r="E249" s="517"/>
      <c r="F249" s="517"/>
      <c r="G249" s="517"/>
      <c r="H249" s="517"/>
      <c r="I249" s="517"/>
      <c r="J249" s="517"/>
      <c r="K249" s="517"/>
      <c r="L249" s="517"/>
      <c r="M249" s="518"/>
      <c r="N249" s="517"/>
      <c r="O249" s="517"/>
    </row>
    <row r="250" spans="1:15" s="516" customFormat="1" x14ac:dyDescent="0.2">
      <c r="A250" s="517"/>
      <c r="B250" s="517"/>
      <c r="C250" s="517"/>
      <c r="D250" s="517"/>
      <c r="E250" s="517"/>
      <c r="F250" s="517"/>
      <c r="G250" s="517"/>
      <c r="H250" s="517"/>
      <c r="I250" s="517"/>
      <c r="J250" s="517"/>
      <c r="K250" s="517"/>
      <c r="L250" s="517"/>
      <c r="M250" s="518"/>
      <c r="N250" s="517"/>
      <c r="O250" s="517"/>
    </row>
    <row r="251" spans="1:15" s="516" customFormat="1" x14ac:dyDescent="0.2">
      <c r="A251" s="517"/>
      <c r="B251" s="517"/>
      <c r="C251" s="517"/>
      <c r="D251" s="517"/>
      <c r="E251" s="517"/>
      <c r="F251" s="517"/>
      <c r="G251" s="517"/>
      <c r="H251" s="517"/>
      <c r="I251" s="517"/>
      <c r="J251" s="517"/>
      <c r="K251" s="517"/>
      <c r="L251" s="517"/>
      <c r="M251" s="518"/>
      <c r="N251" s="517"/>
      <c r="O251" s="517"/>
    </row>
    <row r="252" spans="1:15" s="516" customFormat="1" x14ac:dyDescent="0.2">
      <c r="A252" s="517"/>
      <c r="B252" s="517"/>
      <c r="C252" s="517"/>
      <c r="D252" s="517"/>
      <c r="E252" s="517"/>
      <c r="F252" s="517"/>
      <c r="G252" s="517"/>
      <c r="H252" s="517"/>
      <c r="I252" s="517"/>
      <c r="J252" s="517"/>
      <c r="K252" s="517"/>
      <c r="L252" s="517"/>
      <c r="M252" s="518"/>
      <c r="N252" s="517"/>
      <c r="O252" s="517"/>
    </row>
    <row r="253" spans="1:15" s="516" customFormat="1" x14ac:dyDescent="0.2">
      <c r="A253" s="517"/>
      <c r="B253" s="517"/>
      <c r="C253" s="517"/>
      <c r="D253" s="517"/>
      <c r="E253" s="517"/>
      <c r="F253" s="517"/>
      <c r="G253" s="517"/>
      <c r="H253" s="517"/>
      <c r="I253" s="517"/>
      <c r="J253" s="517"/>
      <c r="K253" s="517"/>
      <c r="L253" s="517"/>
      <c r="M253" s="518"/>
      <c r="N253" s="517"/>
      <c r="O253" s="517"/>
    </row>
    <row r="254" spans="1:15" s="516" customFormat="1" x14ac:dyDescent="0.2">
      <c r="A254" s="517"/>
      <c r="B254" s="517"/>
      <c r="C254" s="517"/>
      <c r="D254" s="517"/>
      <c r="E254" s="517"/>
      <c r="F254" s="517"/>
      <c r="G254" s="517"/>
      <c r="H254" s="517"/>
      <c r="I254" s="517"/>
      <c r="J254" s="517"/>
      <c r="K254" s="517"/>
      <c r="L254" s="517"/>
      <c r="M254" s="518"/>
      <c r="N254" s="517"/>
      <c r="O254" s="517"/>
    </row>
    <row r="255" spans="1:15" s="516" customFormat="1" x14ac:dyDescent="0.2">
      <c r="A255" s="517"/>
      <c r="B255" s="517"/>
      <c r="C255" s="517"/>
      <c r="D255" s="517"/>
      <c r="E255" s="517"/>
      <c r="F255" s="517"/>
      <c r="G255" s="517"/>
      <c r="H255" s="517"/>
      <c r="I255" s="517"/>
      <c r="J255" s="517"/>
      <c r="K255" s="517"/>
      <c r="L255" s="517"/>
      <c r="M255" s="518"/>
      <c r="N255" s="517"/>
      <c r="O255" s="517"/>
    </row>
    <row r="256" spans="1:15" s="516" customFormat="1" x14ac:dyDescent="0.2">
      <c r="A256" s="517"/>
      <c r="B256" s="517"/>
      <c r="C256" s="517"/>
      <c r="D256" s="517"/>
      <c r="E256" s="517"/>
      <c r="F256" s="517"/>
      <c r="G256" s="517"/>
      <c r="H256" s="517"/>
      <c r="I256" s="517"/>
      <c r="J256" s="517"/>
      <c r="K256" s="517"/>
      <c r="L256" s="517"/>
      <c r="M256" s="518"/>
      <c r="N256" s="517"/>
      <c r="O256" s="517"/>
    </row>
    <row r="257" spans="1:15" s="516" customFormat="1" x14ac:dyDescent="0.2">
      <c r="A257" s="517"/>
      <c r="B257" s="517"/>
      <c r="C257" s="517"/>
      <c r="D257" s="517"/>
      <c r="E257" s="517"/>
      <c r="F257" s="517"/>
      <c r="G257" s="517"/>
      <c r="H257" s="517"/>
      <c r="I257" s="517"/>
      <c r="J257" s="517"/>
      <c r="K257" s="517"/>
      <c r="L257" s="517"/>
      <c r="M257" s="518"/>
      <c r="N257" s="517"/>
      <c r="O257" s="517"/>
    </row>
    <row r="258" spans="1:15" s="516" customFormat="1" x14ac:dyDescent="0.2">
      <c r="A258" s="517"/>
      <c r="B258" s="517"/>
      <c r="C258" s="517"/>
      <c r="D258" s="517"/>
      <c r="E258" s="517"/>
      <c r="F258" s="517"/>
      <c r="G258" s="517"/>
      <c r="H258" s="517"/>
      <c r="I258" s="517"/>
      <c r="J258" s="517"/>
      <c r="K258" s="517"/>
      <c r="L258" s="517"/>
      <c r="M258" s="518"/>
      <c r="N258" s="517"/>
      <c r="O258" s="517"/>
    </row>
    <row r="259" spans="1:15" s="516" customFormat="1" x14ac:dyDescent="0.2">
      <c r="A259" s="517"/>
      <c r="B259" s="517"/>
      <c r="C259" s="517"/>
      <c r="D259" s="517"/>
      <c r="E259" s="517"/>
      <c r="F259" s="517"/>
      <c r="G259" s="517"/>
      <c r="H259" s="517"/>
      <c r="I259" s="517"/>
      <c r="J259" s="517"/>
      <c r="K259" s="517"/>
      <c r="L259" s="517"/>
      <c r="M259" s="518"/>
      <c r="N259" s="517"/>
      <c r="O259" s="517"/>
    </row>
    <row r="260" spans="1:15" s="516" customFormat="1" x14ac:dyDescent="0.2">
      <c r="A260" s="517"/>
      <c r="B260" s="517"/>
      <c r="C260" s="517"/>
      <c r="D260" s="517"/>
      <c r="E260" s="517"/>
      <c r="F260" s="517"/>
      <c r="G260" s="517"/>
      <c r="H260" s="517"/>
      <c r="I260" s="517"/>
      <c r="J260" s="517"/>
      <c r="K260" s="517"/>
      <c r="L260" s="517"/>
      <c r="M260" s="518"/>
      <c r="N260" s="517"/>
      <c r="O260" s="517"/>
    </row>
    <row r="261" spans="1:15" s="516" customFormat="1" x14ac:dyDescent="0.2">
      <c r="A261" s="517"/>
      <c r="B261" s="517"/>
      <c r="C261" s="517"/>
      <c r="D261" s="517"/>
      <c r="E261" s="517"/>
      <c r="F261" s="517"/>
      <c r="G261" s="517"/>
      <c r="H261" s="517"/>
      <c r="I261" s="517"/>
      <c r="J261" s="517"/>
      <c r="K261" s="517"/>
      <c r="L261" s="517"/>
      <c r="M261" s="518"/>
      <c r="N261" s="517"/>
      <c r="O261" s="517"/>
    </row>
    <row r="262" spans="1:15" s="516" customFormat="1" x14ac:dyDescent="0.2">
      <c r="A262" s="517"/>
      <c r="B262" s="517"/>
      <c r="C262" s="517"/>
      <c r="D262" s="517"/>
      <c r="E262" s="517"/>
      <c r="F262" s="517"/>
      <c r="G262" s="517"/>
      <c r="H262" s="517"/>
      <c r="I262" s="517"/>
      <c r="J262" s="517"/>
      <c r="K262" s="517"/>
      <c r="L262" s="517"/>
      <c r="M262" s="518"/>
      <c r="N262" s="517"/>
      <c r="O262" s="517"/>
    </row>
    <row r="263" spans="1:15" s="516" customFormat="1" x14ac:dyDescent="0.2">
      <c r="A263" s="517"/>
      <c r="B263" s="517"/>
      <c r="C263" s="517"/>
      <c r="D263" s="517"/>
      <c r="E263" s="517"/>
      <c r="F263" s="517"/>
      <c r="G263" s="517"/>
      <c r="H263" s="517"/>
      <c r="I263" s="517"/>
      <c r="J263" s="517"/>
      <c r="K263" s="517"/>
      <c r="L263" s="517"/>
      <c r="M263" s="518"/>
      <c r="N263" s="517"/>
      <c r="O263" s="517"/>
    </row>
    <row r="264" spans="1:15" s="516" customFormat="1" x14ac:dyDescent="0.2">
      <c r="A264" s="517"/>
      <c r="B264" s="517"/>
      <c r="C264" s="517"/>
      <c r="D264" s="517"/>
      <c r="E264" s="517"/>
      <c r="F264" s="517"/>
      <c r="G264" s="517"/>
      <c r="H264" s="517"/>
      <c r="I264" s="517"/>
      <c r="J264" s="517"/>
      <c r="K264" s="517"/>
      <c r="L264" s="517"/>
      <c r="M264" s="518"/>
      <c r="N264" s="517"/>
      <c r="O264" s="517"/>
    </row>
    <row r="265" spans="1:15" s="516" customFormat="1" x14ac:dyDescent="0.2">
      <c r="A265" s="517"/>
      <c r="B265" s="517"/>
      <c r="C265" s="517"/>
      <c r="D265" s="517"/>
      <c r="E265" s="517"/>
      <c r="F265" s="517"/>
      <c r="G265" s="517"/>
      <c r="H265" s="517"/>
      <c r="I265" s="517"/>
      <c r="J265" s="517"/>
      <c r="K265" s="517"/>
      <c r="L265" s="517"/>
      <c r="M265" s="518"/>
      <c r="N265" s="517"/>
      <c r="O265" s="517"/>
    </row>
    <row r="266" spans="1:15" s="516" customFormat="1" x14ac:dyDescent="0.2">
      <c r="A266" s="517"/>
      <c r="B266" s="517"/>
      <c r="C266" s="517"/>
      <c r="D266" s="517"/>
      <c r="E266" s="517"/>
      <c r="F266" s="517"/>
      <c r="G266" s="517"/>
      <c r="H266" s="517"/>
      <c r="I266" s="517"/>
      <c r="J266" s="517"/>
      <c r="K266" s="517"/>
      <c r="L266" s="517"/>
      <c r="M266" s="518"/>
      <c r="N266" s="517"/>
      <c r="O266" s="517"/>
    </row>
    <row r="267" spans="1:15" s="516" customFormat="1" x14ac:dyDescent="0.2">
      <c r="A267" s="517"/>
      <c r="B267" s="517"/>
      <c r="C267" s="517"/>
      <c r="D267" s="517"/>
      <c r="E267" s="517"/>
      <c r="F267" s="517"/>
      <c r="G267" s="517"/>
      <c r="H267" s="517"/>
      <c r="I267" s="517"/>
      <c r="J267" s="517"/>
      <c r="K267" s="517"/>
      <c r="L267" s="517"/>
      <c r="M267" s="518"/>
      <c r="N267" s="517"/>
      <c r="O267" s="517"/>
    </row>
    <row r="268" spans="1:15" s="516" customFormat="1" x14ac:dyDescent="0.2">
      <c r="A268" s="517"/>
      <c r="B268" s="517"/>
      <c r="C268" s="517"/>
      <c r="D268" s="517"/>
      <c r="E268" s="517"/>
      <c r="F268" s="517"/>
      <c r="G268" s="517"/>
      <c r="H268" s="517"/>
      <c r="I268" s="517"/>
      <c r="J268" s="517"/>
      <c r="K268" s="517"/>
      <c r="L268" s="517"/>
      <c r="M268" s="518"/>
      <c r="N268" s="517"/>
      <c r="O268" s="517"/>
    </row>
    <row r="269" spans="1:15" s="516" customFormat="1" x14ac:dyDescent="0.2">
      <c r="A269" s="517"/>
      <c r="B269" s="517"/>
      <c r="C269" s="517"/>
      <c r="D269" s="517"/>
      <c r="E269" s="517"/>
      <c r="F269" s="517"/>
      <c r="G269" s="517"/>
      <c r="H269" s="517"/>
      <c r="I269" s="517"/>
      <c r="J269" s="517"/>
      <c r="K269" s="517"/>
      <c r="L269" s="517"/>
      <c r="M269" s="518"/>
      <c r="N269" s="517"/>
      <c r="O269" s="517"/>
    </row>
    <row r="270" spans="1:15" s="516" customFormat="1" x14ac:dyDescent="0.2">
      <c r="A270" s="517"/>
      <c r="B270" s="517"/>
      <c r="C270" s="517"/>
      <c r="D270" s="517"/>
      <c r="E270" s="517"/>
      <c r="F270" s="517"/>
      <c r="G270" s="517"/>
      <c r="H270" s="517"/>
      <c r="I270" s="517"/>
      <c r="J270" s="517"/>
      <c r="K270" s="517"/>
      <c r="L270" s="517"/>
      <c r="M270" s="518"/>
      <c r="N270" s="517"/>
      <c r="O270" s="517"/>
    </row>
    <row r="271" spans="1:15" s="516" customFormat="1" x14ac:dyDescent="0.2">
      <c r="A271" s="517"/>
      <c r="B271" s="517"/>
      <c r="C271" s="517"/>
      <c r="D271" s="517"/>
      <c r="E271" s="517"/>
      <c r="F271" s="517"/>
      <c r="G271" s="517"/>
      <c r="H271" s="517"/>
      <c r="I271" s="517"/>
      <c r="J271" s="517"/>
      <c r="K271" s="517"/>
      <c r="L271" s="517"/>
      <c r="M271" s="518"/>
      <c r="N271" s="517"/>
      <c r="O271" s="517"/>
    </row>
    <row r="272" spans="1:15" s="516" customFormat="1" x14ac:dyDescent="0.2">
      <c r="A272" s="517"/>
      <c r="B272" s="517"/>
      <c r="C272" s="517"/>
      <c r="D272" s="517"/>
      <c r="E272" s="517"/>
      <c r="F272" s="517"/>
      <c r="G272" s="517"/>
      <c r="H272" s="517"/>
      <c r="I272" s="517"/>
      <c r="J272" s="517"/>
      <c r="K272" s="517"/>
      <c r="L272" s="517"/>
      <c r="M272" s="518"/>
      <c r="N272" s="517"/>
      <c r="O272" s="517"/>
    </row>
    <row r="273" spans="1:15" s="516" customFormat="1" x14ac:dyDescent="0.2">
      <c r="A273" s="517"/>
      <c r="B273" s="517"/>
      <c r="C273" s="517"/>
      <c r="D273" s="517"/>
      <c r="E273" s="517"/>
      <c r="F273" s="517"/>
      <c r="G273" s="517"/>
      <c r="H273" s="517"/>
      <c r="I273" s="517"/>
      <c r="J273" s="517"/>
      <c r="K273" s="517"/>
      <c r="L273" s="517"/>
      <c r="M273" s="518"/>
      <c r="N273" s="517"/>
      <c r="O273" s="517"/>
    </row>
    <row r="274" spans="1:15" s="516" customFormat="1" x14ac:dyDescent="0.2">
      <c r="A274" s="517"/>
      <c r="B274" s="517"/>
      <c r="C274" s="517"/>
      <c r="D274" s="517"/>
      <c r="E274" s="517"/>
      <c r="F274" s="517"/>
      <c r="G274" s="517"/>
      <c r="H274" s="517"/>
      <c r="I274" s="517"/>
      <c r="J274" s="517"/>
      <c r="K274" s="517"/>
      <c r="L274" s="517"/>
      <c r="M274" s="518"/>
      <c r="N274" s="517"/>
      <c r="O274" s="517"/>
    </row>
    <row r="275" spans="1:15" s="516" customFormat="1" x14ac:dyDescent="0.2">
      <c r="A275" s="517"/>
      <c r="B275" s="517"/>
      <c r="C275" s="517"/>
      <c r="D275" s="517"/>
      <c r="E275" s="517"/>
      <c r="F275" s="517"/>
      <c r="G275" s="517"/>
      <c r="H275" s="517"/>
      <c r="I275" s="517"/>
      <c r="J275" s="517"/>
      <c r="K275" s="517"/>
      <c r="L275" s="517"/>
      <c r="M275" s="518"/>
      <c r="N275" s="517"/>
      <c r="O275" s="517"/>
    </row>
    <row r="276" spans="1:15" s="516" customFormat="1" x14ac:dyDescent="0.2">
      <c r="A276" s="517"/>
      <c r="B276" s="517"/>
      <c r="C276" s="517"/>
      <c r="D276" s="517"/>
      <c r="E276" s="517"/>
      <c r="F276" s="517"/>
      <c r="G276" s="517"/>
      <c r="H276" s="517"/>
      <c r="I276" s="517"/>
      <c r="J276" s="517"/>
      <c r="K276" s="517"/>
      <c r="L276" s="517"/>
      <c r="M276" s="518"/>
      <c r="N276" s="517"/>
      <c r="O276" s="517"/>
    </row>
    <row r="277" spans="1:15" s="516" customFormat="1" x14ac:dyDescent="0.2">
      <c r="A277" s="517"/>
      <c r="B277" s="517"/>
      <c r="C277" s="517"/>
      <c r="D277" s="517"/>
      <c r="E277" s="517"/>
      <c r="F277" s="517"/>
      <c r="G277" s="517"/>
      <c r="H277" s="517"/>
      <c r="I277" s="517"/>
      <c r="J277" s="517"/>
      <c r="K277" s="517"/>
      <c r="L277" s="517"/>
      <c r="M277" s="518"/>
      <c r="N277" s="517"/>
      <c r="O277" s="517"/>
    </row>
    <row r="278" spans="1:15" s="516" customFormat="1" x14ac:dyDescent="0.2">
      <c r="A278" s="517"/>
      <c r="B278" s="517"/>
      <c r="C278" s="517"/>
      <c r="D278" s="517"/>
      <c r="E278" s="517"/>
      <c r="F278" s="517"/>
      <c r="G278" s="517"/>
      <c r="H278" s="517"/>
      <c r="I278" s="517"/>
      <c r="J278" s="517"/>
      <c r="K278" s="517"/>
      <c r="L278" s="517"/>
      <c r="M278" s="518"/>
      <c r="N278" s="517"/>
      <c r="O278" s="517"/>
    </row>
    <row r="279" spans="1:15" s="516" customFormat="1" x14ac:dyDescent="0.2">
      <c r="A279" s="517"/>
      <c r="B279" s="517"/>
      <c r="C279" s="517"/>
      <c r="D279" s="517"/>
      <c r="E279" s="517"/>
      <c r="F279" s="517"/>
      <c r="G279" s="517"/>
      <c r="H279" s="517"/>
      <c r="I279" s="517"/>
      <c r="J279" s="517"/>
      <c r="K279" s="517"/>
      <c r="L279" s="517"/>
      <c r="M279" s="518"/>
      <c r="N279" s="517"/>
      <c r="O279" s="517"/>
    </row>
    <row r="280" spans="1:15" s="516" customFormat="1" x14ac:dyDescent="0.2">
      <c r="A280" s="517"/>
      <c r="B280" s="517"/>
      <c r="C280" s="517"/>
      <c r="D280" s="517"/>
      <c r="E280" s="517"/>
      <c r="F280" s="517"/>
      <c r="G280" s="517"/>
      <c r="H280" s="517"/>
      <c r="I280" s="517"/>
      <c r="J280" s="517"/>
      <c r="K280" s="517"/>
      <c r="L280" s="517"/>
      <c r="M280" s="518"/>
      <c r="N280" s="517"/>
      <c r="O280" s="517"/>
    </row>
    <row r="281" spans="1:15" s="516" customFormat="1" x14ac:dyDescent="0.2">
      <c r="A281" s="517"/>
      <c r="B281" s="517"/>
      <c r="C281" s="517"/>
      <c r="D281" s="517"/>
      <c r="E281" s="517"/>
      <c r="F281" s="517"/>
      <c r="G281" s="517"/>
      <c r="H281" s="517"/>
      <c r="I281" s="517"/>
      <c r="J281" s="517"/>
      <c r="K281" s="517"/>
      <c r="L281" s="517"/>
      <c r="M281" s="518"/>
      <c r="N281" s="517"/>
      <c r="O281" s="517"/>
    </row>
    <row r="282" spans="1:15" s="516" customFormat="1" x14ac:dyDescent="0.2">
      <c r="A282" s="517"/>
      <c r="B282" s="517"/>
      <c r="C282" s="517"/>
      <c r="D282" s="517"/>
      <c r="E282" s="517"/>
      <c r="F282" s="517"/>
      <c r="G282" s="517"/>
      <c r="H282" s="517"/>
      <c r="I282" s="517"/>
      <c r="J282" s="517"/>
      <c r="K282" s="517"/>
      <c r="L282" s="517"/>
      <c r="M282" s="518"/>
      <c r="N282" s="517"/>
      <c r="O282" s="517"/>
    </row>
    <row r="283" spans="1:15" s="516" customFormat="1" x14ac:dyDescent="0.2">
      <c r="A283" s="517"/>
      <c r="B283" s="517"/>
      <c r="C283" s="517"/>
      <c r="D283" s="517"/>
      <c r="E283" s="517"/>
      <c r="F283" s="517"/>
      <c r="G283" s="517"/>
      <c r="H283" s="517"/>
      <c r="I283" s="517"/>
      <c r="J283" s="517"/>
      <c r="K283" s="517"/>
      <c r="L283" s="517"/>
      <c r="M283" s="518"/>
      <c r="N283" s="517"/>
      <c r="O283" s="517"/>
    </row>
    <row r="284" spans="1:15" s="516" customFormat="1" x14ac:dyDescent="0.2">
      <c r="A284" s="517"/>
      <c r="B284" s="517"/>
      <c r="C284" s="517"/>
      <c r="D284" s="517"/>
      <c r="E284" s="517"/>
      <c r="F284" s="517"/>
      <c r="G284" s="517"/>
      <c r="H284" s="517"/>
      <c r="I284" s="517"/>
      <c r="J284" s="517"/>
      <c r="K284" s="517"/>
      <c r="L284" s="517"/>
      <c r="M284" s="518"/>
      <c r="N284" s="517"/>
      <c r="O284" s="517"/>
    </row>
    <row r="285" spans="1:15" s="516" customFormat="1" x14ac:dyDescent="0.2">
      <c r="A285" s="517"/>
      <c r="B285" s="517"/>
      <c r="C285" s="517"/>
      <c r="D285" s="517"/>
      <c r="E285" s="517"/>
      <c r="F285" s="517"/>
      <c r="G285" s="517"/>
      <c r="H285" s="517"/>
      <c r="I285" s="517"/>
      <c r="J285" s="517"/>
      <c r="K285" s="517"/>
      <c r="L285" s="517"/>
      <c r="M285" s="518"/>
      <c r="N285" s="517"/>
      <c r="O285" s="517"/>
    </row>
    <row r="286" spans="1:15" s="516" customFormat="1" x14ac:dyDescent="0.2">
      <c r="A286" s="517"/>
      <c r="B286" s="517"/>
      <c r="C286" s="517"/>
      <c r="D286" s="517"/>
      <c r="E286" s="517"/>
      <c r="F286" s="517"/>
      <c r="G286" s="517"/>
      <c r="H286" s="517"/>
      <c r="I286" s="517"/>
      <c r="J286" s="517"/>
      <c r="K286" s="517"/>
      <c r="L286" s="517"/>
      <c r="M286" s="518"/>
      <c r="N286" s="517"/>
      <c r="O286" s="517"/>
    </row>
    <row r="287" spans="1:15" s="516" customFormat="1" x14ac:dyDescent="0.2">
      <c r="A287" s="517"/>
      <c r="B287" s="517"/>
      <c r="C287" s="517"/>
      <c r="D287" s="517"/>
      <c r="E287" s="517"/>
      <c r="F287" s="517"/>
      <c r="G287" s="517"/>
      <c r="H287" s="517"/>
      <c r="I287" s="517"/>
      <c r="J287" s="517"/>
      <c r="K287" s="517"/>
      <c r="L287" s="517"/>
      <c r="M287" s="518"/>
      <c r="N287" s="517"/>
      <c r="O287" s="517"/>
    </row>
    <row r="288" spans="1:15" s="516" customFormat="1" x14ac:dyDescent="0.2">
      <c r="A288" s="517"/>
      <c r="B288" s="517"/>
      <c r="C288" s="517"/>
      <c r="D288" s="517"/>
      <c r="E288" s="517"/>
      <c r="F288" s="517"/>
      <c r="G288" s="517"/>
      <c r="H288" s="517"/>
      <c r="I288" s="517"/>
      <c r="J288" s="517"/>
      <c r="K288" s="517"/>
      <c r="L288" s="517"/>
      <c r="M288" s="518"/>
      <c r="N288" s="517"/>
      <c r="O288" s="517"/>
    </row>
    <row r="289" spans="1:15" s="516" customFormat="1" x14ac:dyDescent="0.2">
      <c r="A289" s="517"/>
      <c r="B289" s="517"/>
      <c r="C289" s="517"/>
      <c r="D289" s="517"/>
      <c r="E289" s="517"/>
      <c r="F289" s="517"/>
      <c r="G289" s="517"/>
      <c r="H289" s="517"/>
      <c r="I289" s="517"/>
      <c r="J289" s="517"/>
      <c r="K289" s="517"/>
      <c r="L289" s="517"/>
      <c r="M289" s="518"/>
      <c r="N289" s="517"/>
      <c r="O289" s="517"/>
    </row>
    <row r="290" spans="1:15" s="516" customFormat="1" x14ac:dyDescent="0.2">
      <c r="A290" s="517"/>
      <c r="B290" s="517"/>
      <c r="C290" s="517"/>
      <c r="D290" s="517"/>
      <c r="E290" s="517"/>
      <c r="F290" s="517"/>
      <c r="G290" s="517"/>
      <c r="H290" s="517"/>
      <c r="I290" s="517"/>
      <c r="J290" s="517"/>
      <c r="K290" s="517"/>
      <c r="L290" s="517"/>
      <c r="M290" s="518"/>
      <c r="N290" s="517"/>
      <c r="O290" s="517"/>
    </row>
    <row r="291" spans="1:15" s="516" customFormat="1" x14ac:dyDescent="0.2">
      <c r="A291" s="517"/>
      <c r="B291" s="517"/>
      <c r="C291" s="517"/>
      <c r="D291" s="517"/>
      <c r="E291" s="517"/>
      <c r="F291" s="517"/>
      <c r="G291" s="517"/>
      <c r="H291" s="517"/>
      <c r="I291" s="517"/>
      <c r="J291" s="517"/>
      <c r="K291" s="517"/>
      <c r="L291" s="517"/>
      <c r="M291" s="518"/>
      <c r="N291" s="517"/>
      <c r="O291" s="517"/>
    </row>
    <row r="292" spans="1:15" s="516" customFormat="1" x14ac:dyDescent="0.2">
      <c r="A292" s="517"/>
      <c r="B292" s="517"/>
      <c r="C292" s="517"/>
      <c r="D292" s="517"/>
      <c r="E292" s="517"/>
      <c r="F292" s="517"/>
      <c r="G292" s="517"/>
      <c r="H292" s="517"/>
      <c r="I292" s="517"/>
      <c r="J292" s="517"/>
      <c r="K292" s="517"/>
      <c r="L292" s="517"/>
      <c r="M292" s="518"/>
      <c r="N292" s="517"/>
      <c r="O292" s="517"/>
    </row>
    <row r="293" spans="1:15" s="516" customFormat="1" x14ac:dyDescent="0.2">
      <c r="A293" s="517"/>
      <c r="B293" s="517"/>
      <c r="C293" s="517"/>
      <c r="D293" s="517"/>
      <c r="E293" s="517"/>
      <c r="F293" s="517"/>
      <c r="G293" s="517"/>
      <c r="H293" s="517"/>
      <c r="I293" s="517"/>
      <c r="J293" s="517"/>
      <c r="K293" s="517"/>
      <c r="L293" s="517"/>
      <c r="M293" s="518"/>
      <c r="N293" s="517"/>
      <c r="O293" s="517"/>
    </row>
    <row r="294" spans="1:15" s="516" customFormat="1" x14ac:dyDescent="0.2">
      <c r="A294" s="517"/>
      <c r="B294" s="517"/>
      <c r="C294" s="517"/>
      <c r="D294" s="517"/>
      <c r="E294" s="517"/>
      <c r="F294" s="517"/>
      <c r="G294" s="517"/>
      <c r="H294" s="517"/>
      <c r="I294" s="517"/>
      <c r="J294" s="517"/>
      <c r="K294" s="517"/>
      <c r="L294" s="517"/>
      <c r="M294" s="518"/>
      <c r="N294" s="517"/>
      <c r="O294" s="517"/>
    </row>
    <row r="295" spans="1:15" s="516" customFormat="1" x14ac:dyDescent="0.2">
      <c r="A295" s="517"/>
      <c r="B295" s="517"/>
      <c r="C295" s="517"/>
      <c r="D295" s="517"/>
      <c r="E295" s="517"/>
      <c r="F295" s="517"/>
      <c r="G295" s="517"/>
      <c r="H295" s="517"/>
      <c r="I295" s="517"/>
      <c r="J295" s="517"/>
      <c r="K295" s="517"/>
      <c r="L295" s="517"/>
      <c r="M295" s="518"/>
      <c r="N295" s="517"/>
      <c r="O295" s="517"/>
    </row>
    <row r="296" spans="1:15" s="516" customFormat="1" x14ac:dyDescent="0.2">
      <c r="A296" s="517"/>
      <c r="B296" s="517"/>
      <c r="C296" s="517"/>
      <c r="D296" s="517"/>
      <c r="E296" s="517"/>
      <c r="F296" s="517"/>
      <c r="G296" s="517"/>
      <c r="H296" s="517"/>
      <c r="I296" s="517"/>
      <c r="J296" s="517"/>
      <c r="K296" s="517"/>
      <c r="L296" s="517"/>
      <c r="M296" s="518"/>
      <c r="N296" s="517"/>
      <c r="O296" s="517"/>
    </row>
    <row r="297" spans="1:15" s="516" customFormat="1" x14ac:dyDescent="0.2">
      <c r="A297" s="517"/>
      <c r="B297" s="517"/>
      <c r="C297" s="517"/>
      <c r="D297" s="517"/>
      <c r="E297" s="517"/>
      <c r="F297" s="517"/>
      <c r="G297" s="517"/>
      <c r="H297" s="517"/>
      <c r="I297" s="517"/>
      <c r="J297" s="517"/>
      <c r="K297" s="517"/>
      <c r="L297" s="517"/>
      <c r="M297" s="518"/>
      <c r="N297" s="517"/>
      <c r="O297" s="517"/>
    </row>
    <row r="298" spans="1:15" s="516" customFormat="1" x14ac:dyDescent="0.2">
      <c r="A298" s="517"/>
      <c r="B298" s="517"/>
      <c r="C298" s="517"/>
      <c r="D298" s="517"/>
      <c r="E298" s="517"/>
      <c r="F298" s="517"/>
      <c r="G298" s="517"/>
      <c r="H298" s="517"/>
      <c r="I298" s="517"/>
      <c r="J298" s="517"/>
      <c r="K298" s="517"/>
      <c r="L298" s="517"/>
      <c r="M298" s="518"/>
      <c r="N298" s="517"/>
      <c r="O298" s="517"/>
    </row>
    <row r="299" spans="1:15" s="516" customFormat="1" x14ac:dyDescent="0.2">
      <c r="A299" s="517"/>
      <c r="B299" s="517"/>
      <c r="C299" s="517"/>
      <c r="D299" s="517"/>
      <c r="E299" s="517"/>
      <c r="F299" s="517"/>
      <c r="G299" s="517"/>
      <c r="H299" s="517"/>
      <c r="I299" s="517"/>
      <c r="J299" s="517"/>
      <c r="K299" s="517"/>
      <c r="L299" s="517"/>
      <c r="M299" s="518"/>
      <c r="N299" s="517"/>
      <c r="O299" s="517"/>
    </row>
    <row r="300" spans="1:15" s="516" customFormat="1" x14ac:dyDescent="0.2">
      <c r="A300" s="517"/>
      <c r="B300" s="517"/>
      <c r="C300" s="517"/>
      <c r="D300" s="517"/>
      <c r="E300" s="517"/>
      <c r="F300" s="517"/>
      <c r="G300" s="517"/>
      <c r="H300" s="517"/>
      <c r="I300" s="517"/>
      <c r="J300" s="517"/>
      <c r="K300" s="517"/>
      <c r="L300" s="517"/>
      <c r="M300" s="518"/>
      <c r="N300" s="517"/>
      <c r="O300" s="517"/>
    </row>
    <row r="301" spans="1:15" s="516" customFormat="1" x14ac:dyDescent="0.2">
      <c r="A301" s="517"/>
      <c r="B301" s="517"/>
      <c r="C301" s="517"/>
      <c r="D301" s="517"/>
      <c r="E301" s="517"/>
      <c r="F301" s="517"/>
      <c r="G301" s="517"/>
      <c r="H301" s="517"/>
      <c r="I301" s="517"/>
      <c r="J301" s="517"/>
      <c r="K301" s="517"/>
      <c r="L301" s="517"/>
      <c r="M301" s="518"/>
      <c r="N301" s="517"/>
      <c r="O301" s="517"/>
    </row>
    <row r="302" spans="1:15" s="516" customFormat="1" x14ac:dyDescent="0.2">
      <c r="A302" s="517"/>
      <c r="B302" s="517"/>
      <c r="C302" s="517"/>
      <c r="D302" s="517"/>
      <c r="E302" s="517"/>
      <c r="F302" s="517"/>
      <c r="G302" s="517"/>
      <c r="H302" s="517"/>
      <c r="I302" s="517"/>
      <c r="J302" s="517"/>
      <c r="K302" s="517"/>
      <c r="L302" s="517"/>
      <c r="M302" s="518"/>
      <c r="N302" s="517"/>
      <c r="O302" s="517"/>
    </row>
    <row r="303" spans="1:15" s="516" customFormat="1" x14ac:dyDescent="0.2">
      <c r="A303" s="517"/>
      <c r="B303" s="517"/>
      <c r="C303" s="517"/>
      <c r="D303" s="517"/>
      <c r="E303" s="517"/>
      <c r="F303" s="517"/>
      <c r="G303" s="517"/>
      <c r="H303" s="517"/>
      <c r="I303" s="517"/>
      <c r="J303" s="517"/>
      <c r="K303" s="517"/>
      <c r="L303" s="517"/>
      <c r="M303" s="518"/>
      <c r="N303" s="517"/>
      <c r="O303" s="517"/>
    </row>
    <row r="304" spans="1:15" s="516" customFormat="1" x14ac:dyDescent="0.2">
      <c r="A304" s="517"/>
      <c r="B304" s="517"/>
      <c r="C304" s="517"/>
      <c r="D304" s="517"/>
      <c r="E304" s="517"/>
      <c r="F304" s="517"/>
      <c r="G304" s="517"/>
      <c r="H304" s="517"/>
      <c r="I304" s="517"/>
      <c r="J304" s="517"/>
      <c r="K304" s="517"/>
      <c r="L304" s="517"/>
      <c r="M304" s="518"/>
      <c r="N304" s="517"/>
      <c r="O304" s="517"/>
    </row>
    <row r="305" spans="1:15" s="516" customFormat="1" x14ac:dyDescent="0.2">
      <c r="A305" s="517"/>
      <c r="B305" s="517"/>
      <c r="C305" s="517"/>
      <c r="D305" s="517"/>
      <c r="E305" s="517"/>
      <c r="F305" s="517"/>
      <c r="G305" s="517"/>
      <c r="H305" s="517"/>
      <c r="I305" s="517"/>
      <c r="J305" s="517"/>
      <c r="K305" s="517"/>
      <c r="L305" s="517"/>
      <c r="M305" s="518"/>
      <c r="N305" s="517"/>
      <c r="O305" s="517"/>
    </row>
    <row r="306" spans="1:15" s="516" customFormat="1" x14ac:dyDescent="0.2">
      <c r="A306" s="517"/>
      <c r="B306" s="517"/>
      <c r="C306" s="517"/>
      <c r="D306" s="517"/>
      <c r="E306" s="517"/>
      <c r="F306" s="517"/>
      <c r="G306" s="517"/>
      <c r="H306" s="517"/>
      <c r="I306" s="517"/>
      <c r="J306" s="517"/>
      <c r="K306" s="517"/>
      <c r="L306" s="517"/>
      <c r="M306" s="518"/>
      <c r="N306" s="517"/>
      <c r="O306" s="517"/>
    </row>
    <row r="307" spans="1:15" s="516" customFormat="1" x14ac:dyDescent="0.2">
      <c r="A307" s="517"/>
      <c r="B307" s="517"/>
      <c r="C307" s="517"/>
      <c r="D307" s="517"/>
      <c r="E307" s="517"/>
      <c r="F307" s="517"/>
      <c r="G307" s="517"/>
      <c r="H307" s="517"/>
      <c r="I307" s="517"/>
      <c r="J307" s="517"/>
      <c r="K307" s="517"/>
      <c r="L307" s="517"/>
      <c r="M307" s="518"/>
      <c r="N307" s="517"/>
      <c r="O307" s="517"/>
    </row>
    <row r="308" spans="1:15" s="516" customFormat="1" x14ac:dyDescent="0.2">
      <c r="A308" s="517"/>
      <c r="B308" s="517"/>
      <c r="C308" s="517"/>
      <c r="D308" s="517"/>
      <c r="E308" s="517"/>
      <c r="F308" s="517"/>
      <c r="G308" s="517"/>
      <c r="H308" s="517"/>
      <c r="I308" s="517"/>
      <c r="J308" s="517"/>
      <c r="K308" s="517"/>
      <c r="L308" s="517"/>
      <c r="M308" s="518"/>
      <c r="N308" s="517"/>
      <c r="O308" s="517"/>
    </row>
    <row r="309" spans="1:15" s="516" customFormat="1" x14ac:dyDescent="0.2">
      <c r="A309" s="517"/>
      <c r="B309" s="517"/>
      <c r="C309" s="517"/>
      <c r="D309" s="517"/>
      <c r="E309" s="517"/>
      <c r="F309" s="517"/>
      <c r="G309" s="517"/>
      <c r="H309" s="517"/>
      <c r="I309" s="517"/>
      <c r="J309" s="517"/>
      <c r="K309" s="517"/>
      <c r="L309" s="517"/>
      <c r="M309" s="518"/>
      <c r="N309" s="517"/>
      <c r="O309" s="517"/>
    </row>
    <row r="310" spans="1:15" s="516" customFormat="1" x14ac:dyDescent="0.2">
      <c r="A310" s="517"/>
      <c r="B310" s="517"/>
      <c r="C310" s="517"/>
      <c r="D310" s="517"/>
      <c r="E310" s="517"/>
      <c r="F310" s="517"/>
      <c r="G310" s="517"/>
      <c r="H310" s="517"/>
      <c r="I310" s="517"/>
      <c r="J310" s="517"/>
      <c r="K310" s="517"/>
      <c r="L310" s="517"/>
      <c r="M310" s="518"/>
      <c r="N310" s="517"/>
      <c r="O310" s="517"/>
    </row>
    <row r="311" spans="1:15" s="516" customFormat="1" x14ac:dyDescent="0.2">
      <c r="A311" s="517"/>
      <c r="B311" s="517"/>
      <c r="C311" s="517"/>
      <c r="D311" s="517"/>
      <c r="E311" s="517"/>
      <c r="F311" s="517"/>
      <c r="G311" s="517"/>
      <c r="H311" s="517"/>
      <c r="I311" s="517"/>
      <c r="J311" s="517"/>
      <c r="K311" s="517"/>
      <c r="L311" s="517"/>
      <c r="M311" s="518"/>
      <c r="N311" s="517"/>
      <c r="O311" s="517"/>
    </row>
    <row r="312" spans="1:15" s="516" customFormat="1" x14ac:dyDescent="0.2">
      <c r="A312" s="517"/>
      <c r="B312" s="517"/>
      <c r="C312" s="517"/>
      <c r="D312" s="517"/>
      <c r="E312" s="517"/>
      <c r="F312" s="517"/>
      <c r="G312" s="517"/>
      <c r="H312" s="517"/>
      <c r="I312" s="517"/>
      <c r="J312" s="517"/>
      <c r="K312" s="517"/>
      <c r="L312" s="517"/>
      <c r="M312" s="518"/>
      <c r="N312" s="517"/>
      <c r="O312" s="517"/>
    </row>
    <row r="313" spans="1:15" s="516" customFormat="1" x14ac:dyDescent="0.2">
      <c r="A313" s="517"/>
      <c r="B313" s="517"/>
      <c r="C313" s="517"/>
      <c r="D313" s="517"/>
      <c r="E313" s="517"/>
      <c r="F313" s="517"/>
      <c r="G313" s="517"/>
      <c r="H313" s="517"/>
      <c r="I313" s="517"/>
      <c r="J313" s="517"/>
      <c r="K313" s="517"/>
      <c r="L313" s="517"/>
      <c r="M313" s="518"/>
      <c r="N313" s="517"/>
      <c r="O313" s="517"/>
    </row>
    <row r="314" spans="1:15" s="516" customFormat="1" x14ac:dyDescent="0.2">
      <c r="A314" s="517"/>
      <c r="B314" s="517"/>
      <c r="C314" s="517"/>
      <c r="D314" s="517"/>
      <c r="E314" s="517"/>
      <c r="F314" s="517"/>
      <c r="G314" s="517"/>
      <c r="H314" s="517"/>
      <c r="I314" s="517"/>
      <c r="J314" s="517"/>
      <c r="K314" s="517"/>
      <c r="L314" s="517"/>
      <c r="M314" s="518"/>
      <c r="N314" s="517"/>
      <c r="O314" s="517"/>
    </row>
    <row r="315" spans="1:15" s="516" customFormat="1" x14ac:dyDescent="0.2">
      <c r="A315" s="517"/>
      <c r="B315" s="517"/>
      <c r="C315" s="517"/>
      <c r="D315" s="517"/>
      <c r="E315" s="517"/>
      <c r="F315" s="517"/>
      <c r="G315" s="517"/>
      <c r="H315" s="517"/>
      <c r="I315" s="517"/>
      <c r="J315" s="517"/>
      <c r="K315" s="517"/>
      <c r="L315" s="517"/>
      <c r="M315" s="518"/>
      <c r="N315" s="517"/>
      <c r="O315" s="517"/>
    </row>
    <row r="316" spans="1:15" s="516" customFormat="1" x14ac:dyDescent="0.2">
      <c r="A316" s="517"/>
      <c r="B316" s="517"/>
      <c r="C316" s="517"/>
      <c r="D316" s="517"/>
      <c r="E316" s="517"/>
      <c r="F316" s="517"/>
      <c r="G316" s="517"/>
      <c r="H316" s="517"/>
      <c r="I316" s="517"/>
      <c r="J316" s="517"/>
      <c r="K316" s="517"/>
      <c r="L316" s="517"/>
      <c r="M316" s="518"/>
      <c r="N316" s="517"/>
      <c r="O316" s="517"/>
    </row>
    <row r="317" spans="1:15" s="516" customFormat="1" x14ac:dyDescent="0.2">
      <c r="A317" s="517"/>
      <c r="B317" s="517"/>
      <c r="C317" s="517"/>
      <c r="D317" s="517"/>
      <c r="E317" s="517"/>
      <c r="F317" s="517"/>
      <c r="G317" s="517"/>
      <c r="H317" s="517"/>
      <c r="I317" s="517"/>
      <c r="J317" s="517"/>
      <c r="K317" s="517"/>
      <c r="L317" s="517"/>
      <c r="M317" s="518"/>
      <c r="N317" s="517"/>
      <c r="O317" s="517"/>
    </row>
    <row r="318" spans="1:15" s="516" customFormat="1" x14ac:dyDescent="0.2">
      <c r="A318" s="517"/>
      <c r="B318" s="517"/>
      <c r="C318" s="517"/>
      <c r="D318" s="517"/>
      <c r="E318" s="517"/>
      <c r="F318" s="517"/>
      <c r="G318" s="517"/>
      <c r="H318" s="517"/>
      <c r="I318" s="517"/>
      <c r="J318" s="517"/>
      <c r="K318" s="517"/>
      <c r="L318" s="517"/>
      <c r="M318" s="518"/>
      <c r="N318" s="517"/>
      <c r="O318" s="517"/>
    </row>
    <row r="319" spans="1:15" s="516" customFormat="1" x14ac:dyDescent="0.2">
      <c r="A319" s="517"/>
      <c r="B319" s="517"/>
      <c r="C319" s="517"/>
      <c r="D319" s="517"/>
      <c r="E319" s="517"/>
      <c r="F319" s="517"/>
      <c r="G319" s="517"/>
      <c r="H319" s="517"/>
      <c r="I319" s="517"/>
      <c r="J319" s="517"/>
      <c r="K319" s="517"/>
      <c r="L319" s="517"/>
      <c r="M319" s="518"/>
      <c r="N319" s="517"/>
      <c r="O319" s="517"/>
    </row>
    <row r="320" spans="1:15" s="516" customFormat="1" x14ac:dyDescent="0.2">
      <c r="A320" s="517"/>
      <c r="B320" s="517"/>
      <c r="C320" s="517"/>
      <c r="D320" s="517"/>
      <c r="E320" s="517"/>
      <c r="F320" s="517"/>
      <c r="G320" s="517"/>
      <c r="H320" s="517"/>
      <c r="I320" s="517"/>
      <c r="J320" s="517"/>
      <c r="K320" s="517"/>
      <c r="L320" s="517"/>
      <c r="M320" s="518"/>
      <c r="N320" s="517"/>
      <c r="O320" s="517"/>
    </row>
    <row r="321" spans="1:15" s="516" customFormat="1" x14ac:dyDescent="0.2">
      <c r="A321" s="517"/>
      <c r="B321" s="517"/>
      <c r="C321" s="517"/>
      <c r="D321" s="517"/>
      <c r="E321" s="517"/>
      <c r="F321" s="517"/>
      <c r="G321" s="517"/>
      <c r="H321" s="517"/>
      <c r="I321" s="517"/>
      <c r="J321" s="517"/>
      <c r="K321" s="517"/>
      <c r="L321" s="517"/>
      <c r="M321" s="518"/>
      <c r="N321" s="517"/>
      <c r="O321" s="517"/>
    </row>
    <row r="322" spans="1:15" s="516" customFormat="1" x14ac:dyDescent="0.2">
      <c r="A322" s="517"/>
      <c r="B322" s="517"/>
      <c r="C322" s="517"/>
      <c r="D322" s="517"/>
      <c r="E322" s="517"/>
      <c r="F322" s="517"/>
      <c r="G322" s="517"/>
      <c r="H322" s="517"/>
      <c r="I322" s="517"/>
      <c r="J322" s="517"/>
      <c r="K322" s="517"/>
      <c r="L322" s="517"/>
      <c r="M322" s="518"/>
      <c r="N322" s="517"/>
      <c r="O322" s="517"/>
    </row>
    <row r="323" spans="1:15" s="516" customFormat="1" x14ac:dyDescent="0.2">
      <c r="A323" s="517"/>
      <c r="B323" s="517"/>
      <c r="C323" s="517"/>
      <c r="D323" s="517"/>
      <c r="E323" s="517"/>
      <c r="F323" s="517"/>
      <c r="G323" s="517"/>
      <c r="H323" s="517"/>
      <c r="I323" s="517"/>
      <c r="J323" s="517"/>
      <c r="K323" s="517"/>
      <c r="L323" s="517"/>
      <c r="M323" s="518"/>
      <c r="N323" s="517"/>
      <c r="O323" s="517"/>
    </row>
    <row r="324" spans="1:15" s="516" customFormat="1" x14ac:dyDescent="0.2">
      <c r="A324" s="517"/>
      <c r="B324" s="517"/>
      <c r="C324" s="517"/>
      <c r="D324" s="517"/>
      <c r="E324" s="517"/>
      <c r="F324" s="517"/>
      <c r="G324" s="517"/>
      <c r="H324" s="517"/>
      <c r="I324" s="517"/>
      <c r="J324" s="517"/>
      <c r="K324" s="517"/>
      <c r="L324" s="517"/>
      <c r="M324" s="518"/>
      <c r="N324" s="517"/>
      <c r="O324" s="517"/>
    </row>
    <row r="325" spans="1:15" s="516" customFormat="1" x14ac:dyDescent="0.2">
      <c r="A325" s="517"/>
      <c r="B325" s="517"/>
      <c r="C325" s="517"/>
      <c r="D325" s="517"/>
      <c r="E325" s="517"/>
      <c r="F325" s="517"/>
      <c r="G325" s="517"/>
      <c r="H325" s="517"/>
      <c r="I325" s="517"/>
      <c r="J325" s="517"/>
      <c r="K325" s="517"/>
      <c r="L325" s="517"/>
      <c r="M325" s="518"/>
      <c r="N325" s="517"/>
      <c r="O325" s="517"/>
    </row>
    <row r="326" spans="1:15" s="516" customFormat="1" x14ac:dyDescent="0.2">
      <c r="A326" s="517"/>
      <c r="B326" s="517"/>
      <c r="C326" s="517"/>
      <c r="D326" s="517"/>
      <c r="E326" s="517"/>
      <c r="F326" s="517"/>
      <c r="G326" s="517"/>
      <c r="H326" s="517"/>
      <c r="I326" s="517"/>
      <c r="J326" s="517"/>
      <c r="K326" s="517"/>
      <c r="L326" s="517"/>
      <c r="M326" s="518"/>
      <c r="N326" s="517"/>
      <c r="O326" s="517"/>
    </row>
    <row r="327" spans="1:15" s="516" customFormat="1" x14ac:dyDescent="0.2">
      <c r="A327" s="517"/>
      <c r="B327" s="517"/>
      <c r="C327" s="517"/>
      <c r="D327" s="517"/>
      <c r="E327" s="517"/>
      <c r="F327" s="517"/>
      <c r="G327" s="517"/>
      <c r="H327" s="517"/>
      <c r="I327" s="517"/>
      <c r="J327" s="517"/>
      <c r="K327" s="517"/>
      <c r="L327" s="517"/>
      <c r="M327" s="518"/>
      <c r="N327" s="517"/>
      <c r="O327" s="517"/>
    </row>
    <row r="328" spans="1:15" s="516" customFormat="1" x14ac:dyDescent="0.2">
      <c r="A328" s="517"/>
      <c r="B328" s="517"/>
      <c r="C328" s="517"/>
      <c r="D328" s="517"/>
      <c r="E328" s="517"/>
      <c r="F328" s="517"/>
      <c r="G328" s="517"/>
      <c r="H328" s="517"/>
      <c r="I328" s="517"/>
      <c r="J328" s="517"/>
      <c r="K328" s="517"/>
      <c r="L328" s="517"/>
      <c r="M328" s="518"/>
      <c r="N328" s="517"/>
      <c r="O328" s="517"/>
    </row>
    <row r="329" spans="1:15" s="516" customFormat="1" x14ac:dyDescent="0.2">
      <c r="A329" s="517"/>
      <c r="B329" s="517"/>
      <c r="C329" s="517"/>
      <c r="D329" s="517"/>
      <c r="E329" s="517"/>
      <c r="F329" s="517"/>
      <c r="G329" s="517"/>
      <c r="H329" s="517"/>
      <c r="I329" s="517"/>
      <c r="J329" s="517"/>
      <c r="K329" s="517"/>
      <c r="L329" s="517"/>
      <c r="M329" s="518"/>
      <c r="N329" s="517"/>
      <c r="O329" s="517"/>
    </row>
    <row r="330" spans="1:15" s="516" customFormat="1" x14ac:dyDescent="0.2">
      <c r="A330" s="517"/>
      <c r="B330" s="517"/>
      <c r="C330" s="517"/>
      <c r="D330" s="517"/>
      <c r="E330" s="517"/>
      <c r="F330" s="517"/>
      <c r="G330" s="517"/>
      <c r="H330" s="517"/>
      <c r="I330" s="517"/>
      <c r="J330" s="517"/>
      <c r="K330" s="517"/>
      <c r="L330" s="517"/>
      <c r="M330" s="518"/>
      <c r="N330" s="517"/>
      <c r="O330" s="517"/>
    </row>
    <row r="331" spans="1:15" s="516" customFormat="1" x14ac:dyDescent="0.2">
      <c r="A331" s="517"/>
      <c r="B331" s="517"/>
      <c r="C331" s="517"/>
      <c r="D331" s="517"/>
      <c r="E331" s="517"/>
      <c r="F331" s="517"/>
      <c r="G331" s="517"/>
      <c r="H331" s="517"/>
      <c r="I331" s="517"/>
      <c r="J331" s="517"/>
      <c r="K331" s="517"/>
      <c r="L331" s="517"/>
      <c r="M331" s="518"/>
      <c r="N331" s="517"/>
      <c r="O331" s="517"/>
    </row>
    <row r="332" spans="1:15" s="516" customFormat="1" x14ac:dyDescent="0.2">
      <c r="A332" s="517"/>
      <c r="B332" s="517"/>
      <c r="C332" s="517"/>
      <c r="D332" s="517"/>
      <c r="E332" s="517"/>
      <c r="F332" s="517"/>
      <c r="G332" s="517"/>
      <c r="H332" s="517"/>
      <c r="I332" s="517"/>
      <c r="J332" s="517"/>
      <c r="K332" s="517"/>
      <c r="L332" s="517"/>
      <c r="M332" s="518"/>
      <c r="N332" s="517"/>
      <c r="O332" s="517"/>
    </row>
    <row r="333" spans="1:15" s="516" customFormat="1" x14ac:dyDescent="0.2">
      <c r="A333" s="517"/>
      <c r="B333" s="517"/>
      <c r="C333" s="517"/>
      <c r="D333" s="517"/>
      <c r="E333" s="517"/>
      <c r="F333" s="517"/>
      <c r="G333" s="517"/>
      <c r="H333" s="517"/>
      <c r="I333" s="517"/>
      <c r="J333" s="517"/>
      <c r="K333" s="517"/>
      <c r="L333" s="517"/>
      <c r="M333" s="518"/>
      <c r="N333" s="517"/>
      <c r="O333" s="517"/>
    </row>
    <row r="334" spans="1:15" s="516" customFormat="1" x14ac:dyDescent="0.2">
      <c r="A334" s="517"/>
      <c r="B334" s="517"/>
      <c r="C334" s="517"/>
      <c r="D334" s="517"/>
      <c r="E334" s="517"/>
      <c r="F334" s="517"/>
      <c r="G334" s="517"/>
      <c r="H334" s="517"/>
      <c r="I334" s="517"/>
      <c r="J334" s="517"/>
      <c r="K334" s="517"/>
      <c r="L334" s="517"/>
      <c r="M334" s="518"/>
      <c r="N334" s="517"/>
      <c r="O334" s="517"/>
    </row>
    <row r="335" spans="1:15" s="516" customFormat="1" x14ac:dyDescent="0.2">
      <c r="A335" s="517"/>
      <c r="B335" s="517"/>
      <c r="C335" s="517"/>
      <c r="D335" s="517"/>
      <c r="E335" s="517"/>
      <c r="F335" s="517"/>
      <c r="G335" s="517"/>
      <c r="H335" s="517"/>
      <c r="I335" s="517"/>
      <c r="J335" s="517"/>
      <c r="K335" s="517"/>
      <c r="L335" s="517"/>
      <c r="M335" s="518"/>
      <c r="N335" s="517"/>
      <c r="O335" s="517"/>
    </row>
    <row r="336" spans="1:15" s="516" customFormat="1" x14ac:dyDescent="0.2">
      <c r="A336" s="517"/>
      <c r="B336" s="517"/>
      <c r="C336" s="517"/>
      <c r="D336" s="517"/>
      <c r="E336" s="517"/>
      <c r="F336" s="517"/>
      <c r="G336" s="517"/>
      <c r="H336" s="517"/>
      <c r="I336" s="517"/>
      <c r="J336" s="517"/>
      <c r="K336" s="517"/>
      <c r="L336" s="517"/>
      <c r="M336" s="518"/>
      <c r="N336" s="517"/>
      <c r="O336" s="517"/>
    </row>
    <row r="337" spans="1:15" s="516" customFormat="1" x14ac:dyDescent="0.2">
      <c r="A337" s="517"/>
      <c r="B337" s="517"/>
      <c r="C337" s="517"/>
      <c r="D337" s="517"/>
      <c r="E337" s="517"/>
      <c r="F337" s="517"/>
      <c r="G337" s="517"/>
      <c r="H337" s="517"/>
      <c r="I337" s="517"/>
      <c r="J337" s="517"/>
      <c r="K337" s="517"/>
      <c r="L337" s="517"/>
      <c r="M337" s="518"/>
      <c r="N337" s="517"/>
      <c r="O337" s="517"/>
    </row>
    <row r="338" spans="1:15" s="516" customFormat="1" x14ac:dyDescent="0.2">
      <c r="A338" s="517"/>
      <c r="B338" s="517"/>
      <c r="C338" s="517"/>
      <c r="D338" s="517"/>
      <c r="E338" s="517"/>
      <c r="F338" s="517"/>
      <c r="G338" s="517"/>
      <c r="H338" s="517"/>
      <c r="I338" s="517"/>
      <c r="J338" s="517"/>
      <c r="K338" s="517"/>
      <c r="L338" s="517"/>
      <c r="M338" s="518"/>
      <c r="N338" s="517"/>
      <c r="O338" s="517"/>
    </row>
    <row r="339" spans="1:15" s="516" customFormat="1" x14ac:dyDescent="0.2">
      <c r="A339" s="517"/>
      <c r="B339" s="517"/>
      <c r="C339" s="517"/>
      <c r="D339" s="517"/>
      <c r="E339" s="517"/>
      <c r="F339" s="517"/>
      <c r="G339" s="517"/>
      <c r="H339" s="517"/>
      <c r="I339" s="517"/>
      <c r="J339" s="517"/>
      <c r="K339" s="517"/>
      <c r="L339" s="517"/>
      <c r="M339" s="518"/>
      <c r="N339" s="517"/>
      <c r="O339" s="517"/>
    </row>
    <row r="340" spans="1:15" s="516" customFormat="1" x14ac:dyDescent="0.2">
      <c r="A340" s="517"/>
      <c r="B340" s="517"/>
      <c r="C340" s="517"/>
      <c r="D340" s="517"/>
      <c r="E340" s="517"/>
      <c r="F340" s="517"/>
      <c r="G340" s="517"/>
      <c r="H340" s="517"/>
      <c r="I340" s="517"/>
      <c r="J340" s="517"/>
      <c r="K340" s="517"/>
      <c r="L340" s="517"/>
      <c r="M340" s="518"/>
      <c r="N340" s="517"/>
      <c r="O340" s="517"/>
    </row>
    <row r="341" spans="1:15" s="516" customFormat="1" x14ac:dyDescent="0.2">
      <c r="A341" s="517"/>
      <c r="B341" s="517"/>
      <c r="C341" s="517"/>
      <c r="D341" s="517"/>
      <c r="E341" s="517"/>
      <c r="F341" s="517"/>
      <c r="G341" s="517"/>
      <c r="H341" s="517"/>
      <c r="I341" s="517"/>
      <c r="J341" s="517"/>
      <c r="K341" s="517"/>
      <c r="L341" s="517"/>
      <c r="M341" s="518"/>
      <c r="N341" s="517"/>
      <c r="O341" s="517"/>
    </row>
    <row r="342" spans="1:15" s="516" customFormat="1" x14ac:dyDescent="0.2">
      <c r="A342" s="517"/>
      <c r="B342" s="517"/>
      <c r="C342" s="517"/>
      <c r="D342" s="517"/>
      <c r="E342" s="517"/>
      <c r="F342" s="517"/>
      <c r="G342" s="517"/>
      <c r="H342" s="517"/>
      <c r="I342" s="517"/>
      <c r="J342" s="517"/>
      <c r="K342" s="517"/>
      <c r="L342" s="517"/>
      <c r="M342" s="518"/>
      <c r="N342" s="517"/>
      <c r="O342" s="517"/>
    </row>
    <row r="343" spans="1:15" s="516" customFormat="1" x14ac:dyDescent="0.2">
      <c r="A343" s="517"/>
      <c r="B343" s="517"/>
      <c r="C343" s="517"/>
      <c r="D343" s="517"/>
      <c r="E343" s="517"/>
      <c r="F343" s="517"/>
      <c r="G343" s="517"/>
      <c r="H343" s="517"/>
      <c r="I343" s="517"/>
      <c r="J343" s="517"/>
      <c r="K343" s="517"/>
      <c r="L343" s="517"/>
      <c r="M343" s="518"/>
      <c r="N343" s="517"/>
      <c r="O343" s="517"/>
    </row>
    <row r="344" spans="1:15" s="516" customFormat="1" x14ac:dyDescent="0.2">
      <c r="A344" s="517"/>
      <c r="B344" s="517"/>
      <c r="C344" s="517"/>
      <c r="D344" s="517"/>
      <c r="E344" s="517"/>
      <c r="F344" s="517"/>
      <c r="G344" s="517"/>
      <c r="H344" s="517"/>
      <c r="I344" s="517"/>
      <c r="J344" s="517"/>
      <c r="K344" s="517"/>
      <c r="L344" s="517"/>
      <c r="M344" s="518"/>
      <c r="N344" s="517"/>
      <c r="O344" s="517"/>
    </row>
    <row r="345" spans="1:15" s="516" customFormat="1" x14ac:dyDescent="0.2">
      <c r="A345" s="517"/>
      <c r="B345" s="517"/>
      <c r="C345" s="517"/>
      <c r="D345" s="517"/>
      <c r="E345" s="517"/>
      <c r="F345" s="517"/>
      <c r="G345" s="517"/>
      <c r="H345" s="517"/>
      <c r="I345" s="517"/>
      <c r="J345" s="517"/>
      <c r="K345" s="517"/>
      <c r="L345" s="517"/>
      <c r="M345" s="518"/>
      <c r="N345" s="517"/>
      <c r="O345" s="517"/>
    </row>
    <row r="346" spans="1:15" s="516" customFormat="1" x14ac:dyDescent="0.2">
      <c r="A346" s="517"/>
      <c r="B346" s="517"/>
      <c r="C346" s="517"/>
      <c r="D346" s="517"/>
      <c r="E346" s="517"/>
      <c r="F346" s="517"/>
      <c r="G346" s="517"/>
      <c r="H346" s="517"/>
      <c r="I346" s="517"/>
      <c r="J346" s="517"/>
      <c r="K346" s="517"/>
      <c r="L346" s="517"/>
      <c r="M346" s="518"/>
      <c r="N346" s="517"/>
      <c r="O346" s="517"/>
    </row>
    <row r="347" spans="1:15" s="516" customFormat="1" x14ac:dyDescent="0.2">
      <c r="A347" s="517"/>
      <c r="B347" s="517"/>
      <c r="C347" s="517"/>
      <c r="D347" s="517"/>
      <c r="E347" s="517"/>
      <c r="F347" s="517"/>
      <c r="G347" s="517"/>
      <c r="H347" s="517"/>
      <c r="I347" s="517"/>
      <c r="J347" s="517"/>
      <c r="K347" s="517"/>
      <c r="L347" s="517"/>
      <c r="M347" s="518"/>
      <c r="N347" s="517"/>
      <c r="O347" s="517"/>
    </row>
    <row r="348" spans="1:15" s="516" customFormat="1" x14ac:dyDescent="0.2">
      <c r="A348" s="517"/>
      <c r="B348" s="517"/>
      <c r="C348" s="517"/>
      <c r="D348" s="517"/>
      <c r="E348" s="517"/>
      <c r="F348" s="517"/>
      <c r="G348" s="517"/>
      <c r="H348" s="517"/>
      <c r="I348" s="517"/>
      <c r="J348" s="517"/>
      <c r="K348" s="517"/>
      <c r="L348" s="517"/>
      <c r="M348" s="518"/>
      <c r="N348" s="517"/>
      <c r="O348" s="517"/>
    </row>
    <row r="349" spans="1:15" s="516" customFormat="1" x14ac:dyDescent="0.2">
      <c r="A349" s="517"/>
      <c r="B349" s="517"/>
      <c r="C349" s="517"/>
      <c r="D349" s="517"/>
      <c r="E349" s="517"/>
      <c r="F349" s="517"/>
      <c r="G349" s="517"/>
      <c r="H349" s="517"/>
      <c r="I349" s="517"/>
      <c r="J349" s="517"/>
      <c r="K349" s="517"/>
      <c r="L349" s="517"/>
      <c r="M349" s="518"/>
      <c r="N349" s="517"/>
      <c r="O349" s="517"/>
    </row>
    <row r="350" spans="1:15" s="516" customFormat="1" x14ac:dyDescent="0.2">
      <c r="A350" s="517"/>
      <c r="B350" s="517"/>
      <c r="C350" s="517"/>
      <c r="D350" s="517"/>
      <c r="E350" s="517"/>
      <c r="F350" s="517"/>
      <c r="G350" s="517"/>
      <c r="H350" s="517"/>
      <c r="I350" s="517"/>
      <c r="J350" s="517"/>
      <c r="K350" s="517"/>
      <c r="L350" s="517"/>
      <c r="M350" s="518"/>
      <c r="N350" s="517"/>
      <c r="O350" s="517"/>
    </row>
    <row r="351" spans="1:15" s="516" customFormat="1" x14ac:dyDescent="0.2">
      <c r="A351" s="517"/>
      <c r="B351" s="517"/>
      <c r="C351" s="517"/>
      <c r="D351" s="517"/>
      <c r="E351" s="517"/>
      <c r="F351" s="517"/>
      <c r="G351" s="517"/>
      <c r="H351" s="517"/>
      <c r="I351" s="517"/>
      <c r="J351" s="517"/>
      <c r="K351" s="517"/>
      <c r="L351" s="517"/>
      <c r="M351" s="518"/>
      <c r="N351" s="517"/>
      <c r="O351" s="517"/>
    </row>
    <row r="352" spans="1:15" s="516" customFormat="1" x14ac:dyDescent="0.2">
      <c r="A352" s="517"/>
      <c r="B352" s="517"/>
      <c r="C352" s="517"/>
      <c r="D352" s="517"/>
      <c r="E352" s="517"/>
      <c r="F352" s="517"/>
      <c r="G352" s="517"/>
      <c r="H352" s="517"/>
      <c r="I352" s="517"/>
      <c r="J352" s="517"/>
      <c r="K352" s="517"/>
      <c r="L352" s="517"/>
      <c r="M352" s="518"/>
      <c r="N352" s="517"/>
      <c r="O352" s="517"/>
    </row>
    <row r="353" spans="1:15" s="516" customFormat="1" x14ac:dyDescent="0.2">
      <c r="A353" s="517"/>
      <c r="B353" s="517"/>
      <c r="C353" s="517"/>
      <c r="D353" s="517"/>
      <c r="E353" s="517"/>
      <c r="F353" s="517"/>
      <c r="G353" s="517"/>
      <c r="H353" s="517"/>
      <c r="I353" s="517"/>
      <c r="J353" s="517"/>
      <c r="K353" s="517"/>
      <c r="L353" s="517"/>
      <c r="M353" s="518"/>
      <c r="N353" s="517"/>
      <c r="O353" s="517"/>
    </row>
    <row r="354" spans="1:15" s="516" customFormat="1" x14ac:dyDescent="0.2">
      <c r="A354" s="517"/>
      <c r="B354" s="517"/>
      <c r="C354" s="517"/>
      <c r="D354" s="517"/>
      <c r="E354" s="517"/>
      <c r="F354" s="517"/>
      <c r="G354" s="517"/>
      <c r="H354" s="517"/>
      <c r="I354" s="517"/>
      <c r="J354" s="517"/>
      <c r="K354" s="517"/>
      <c r="L354" s="517"/>
      <c r="M354" s="518"/>
      <c r="N354" s="517"/>
      <c r="O354" s="517"/>
    </row>
    <row r="355" spans="1:15" s="516" customFormat="1" x14ac:dyDescent="0.2">
      <c r="A355" s="517"/>
      <c r="B355" s="517"/>
      <c r="C355" s="517"/>
      <c r="D355" s="517"/>
      <c r="E355" s="517"/>
      <c r="F355" s="517"/>
      <c r="G355" s="517"/>
      <c r="H355" s="517"/>
      <c r="I355" s="517"/>
      <c r="J355" s="517"/>
      <c r="K355" s="517"/>
      <c r="L355" s="517"/>
      <c r="M355" s="518"/>
      <c r="N355" s="517"/>
      <c r="O355" s="517"/>
    </row>
    <row r="356" spans="1:15" s="516" customFormat="1" x14ac:dyDescent="0.2">
      <c r="A356" s="517"/>
      <c r="B356" s="517"/>
      <c r="C356" s="517"/>
      <c r="D356" s="517"/>
      <c r="E356" s="517"/>
      <c r="F356" s="517"/>
      <c r="G356" s="517"/>
      <c r="H356" s="517"/>
      <c r="I356" s="517"/>
      <c r="J356" s="517"/>
      <c r="K356" s="517"/>
      <c r="L356" s="517"/>
      <c r="M356" s="518"/>
      <c r="N356" s="517"/>
      <c r="O356" s="517"/>
    </row>
    <row r="357" spans="1:15" s="516" customFormat="1" x14ac:dyDescent="0.2">
      <c r="A357" s="517"/>
      <c r="B357" s="517"/>
      <c r="C357" s="517"/>
      <c r="D357" s="517"/>
      <c r="E357" s="517"/>
      <c r="F357" s="517"/>
      <c r="G357" s="517"/>
      <c r="H357" s="517"/>
      <c r="I357" s="517"/>
      <c r="J357" s="517"/>
      <c r="K357" s="517"/>
      <c r="L357" s="517"/>
      <c r="M357" s="518"/>
      <c r="N357" s="517"/>
      <c r="O357" s="517"/>
    </row>
    <row r="358" spans="1:15" s="516" customFormat="1" x14ac:dyDescent="0.2">
      <c r="A358" s="517"/>
      <c r="B358" s="517"/>
      <c r="C358" s="517"/>
      <c r="D358" s="517"/>
      <c r="E358" s="517"/>
      <c r="F358" s="517"/>
      <c r="G358" s="517"/>
      <c r="H358" s="517"/>
      <c r="I358" s="517"/>
      <c r="J358" s="517"/>
      <c r="K358" s="517"/>
      <c r="L358" s="517"/>
      <c r="M358" s="518"/>
      <c r="N358" s="517"/>
      <c r="O358" s="517"/>
    </row>
    <row r="359" spans="1:15" s="516" customFormat="1" x14ac:dyDescent="0.2">
      <c r="A359" s="517"/>
      <c r="B359" s="517"/>
      <c r="C359" s="517"/>
      <c r="D359" s="517"/>
      <c r="E359" s="517"/>
      <c r="F359" s="517"/>
      <c r="G359" s="517"/>
      <c r="H359" s="517"/>
      <c r="I359" s="517"/>
      <c r="J359" s="517"/>
      <c r="K359" s="517"/>
      <c r="L359" s="517"/>
      <c r="M359" s="518"/>
      <c r="N359" s="517"/>
      <c r="O359" s="517"/>
    </row>
    <row r="360" spans="1:15" s="516" customFormat="1" x14ac:dyDescent="0.2">
      <c r="A360" s="517"/>
      <c r="B360" s="517"/>
      <c r="C360" s="517"/>
      <c r="D360" s="517"/>
      <c r="E360" s="517"/>
      <c r="F360" s="517"/>
      <c r="G360" s="517"/>
      <c r="H360" s="517"/>
      <c r="I360" s="517"/>
      <c r="J360" s="517"/>
      <c r="K360" s="517"/>
      <c r="L360" s="517"/>
      <c r="M360" s="518"/>
      <c r="N360" s="517"/>
      <c r="O360" s="517"/>
    </row>
    <row r="361" spans="1:15" s="516" customFormat="1" x14ac:dyDescent="0.2">
      <c r="A361" s="517"/>
      <c r="B361" s="517"/>
      <c r="C361" s="517"/>
      <c r="D361" s="517"/>
      <c r="E361" s="517"/>
      <c r="F361" s="517"/>
      <c r="G361" s="517"/>
      <c r="H361" s="517"/>
      <c r="I361" s="517"/>
      <c r="J361" s="517"/>
      <c r="K361" s="517"/>
      <c r="L361" s="517"/>
      <c r="M361" s="518"/>
      <c r="N361" s="517"/>
      <c r="O361" s="517"/>
    </row>
    <row r="362" spans="1:15" s="516" customFormat="1" x14ac:dyDescent="0.2">
      <c r="A362" s="517"/>
      <c r="B362" s="517"/>
      <c r="C362" s="517"/>
      <c r="D362" s="517"/>
      <c r="E362" s="517"/>
      <c r="F362" s="517"/>
      <c r="G362" s="517"/>
      <c r="H362" s="517"/>
      <c r="I362" s="517"/>
      <c r="J362" s="517"/>
      <c r="K362" s="517"/>
      <c r="L362" s="517"/>
      <c r="M362" s="518"/>
      <c r="N362" s="517"/>
      <c r="O362" s="517"/>
    </row>
    <row r="363" spans="1:15" s="516" customFormat="1" x14ac:dyDescent="0.2">
      <c r="A363" s="517"/>
      <c r="B363" s="517"/>
      <c r="C363" s="517"/>
      <c r="D363" s="517"/>
      <c r="E363" s="517"/>
      <c r="F363" s="517"/>
      <c r="G363" s="517"/>
      <c r="H363" s="517"/>
      <c r="I363" s="517"/>
      <c r="J363" s="517"/>
      <c r="K363" s="517"/>
      <c r="L363" s="517"/>
      <c r="M363" s="518"/>
      <c r="N363" s="517"/>
      <c r="O363" s="517"/>
    </row>
    <row r="364" spans="1:15" s="516" customFormat="1" x14ac:dyDescent="0.2">
      <c r="A364" s="517"/>
      <c r="B364" s="517"/>
      <c r="C364" s="517"/>
      <c r="D364" s="517"/>
      <c r="E364" s="517"/>
      <c r="F364" s="517"/>
      <c r="G364" s="517"/>
      <c r="H364" s="517"/>
      <c r="I364" s="517"/>
      <c r="J364" s="517"/>
      <c r="K364" s="517"/>
      <c r="L364" s="517"/>
      <c r="M364" s="518"/>
      <c r="N364" s="517"/>
      <c r="O364" s="517"/>
    </row>
    <row r="365" spans="1:15" s="516" customFormat="1" x14ac:dyDescent="0.2">
      <c r="A365" s="517"/>
      <c r="B365" s="517"/>
      <c r="C365" s="517"/>
      <c r="D365" s="517"/>
      <c r="E365" s="517"/>
      <c r="F365" s="517"/>
      <c r="G365" s="517"/>
      <c r="H365" s="517"/>
      <c r="I365" s="517"/>
      <c r="J365" s="517"/>
      <c r="K365" s="517"/>
      <c r="L365" s="517"/>
      <c r="M365" s="518"/>
      <c r="N365" s="517"/>
      <c r="O365" s="517"/>
    </row>
    <row r="366" spans="1:15" s="516" customFormat="1" x14ac:dyDescent="0.2">
      <c r="A366" s="517"/>
      <c r="B366" s="517"/>
      <c r="C366" s="517"/>
      <c r="D366" s="517"/>
      <c r="E366" s="517"/>
      <c r="F366" s="517"/>
      <c r="G366" s="517"/>
      <c r="H366" s="517"/>
      <c r="I366" s="517"/>
      <c r="J366" s="517"/>
      <c r="K366" s="517"/>
      <c r="L366" s="517"/>
      <c r="M366" s="518"/>
      <c r="N366" s="517"/>
      <c r="O366" s="517"/>
    </row>
    <row r="367" spans="1:15" s="516" customFormat="1" x14ac:dyDescent="0.2">
      <c r="A367" s="517"/>
      <c r="B367" s="517"/>
      <c r="C367" s="517"/>
      <c r="D367" s="517"/>
      <c r="E367" s="517"/>
      <c r="F367" s="517"/>
      <c r="G367" s="517"/>
      <c r="H367" s="517"/>
      <c r="I367" s="517"/>
      <c r="J367" s="517"/>
      <c r="K367" s="517"/>
      <c r="L367" s="517"/>
      <c r="M367" s="518"/>
      <c r="N367" s="517"/>
      <c r="O367" s="517"/>
    </row>
    <row r="368" spans="1:15" s="516" customFormat="1" x14ac:dyDescent="0.2">
      <c r="A368" s="517"/>
      <c r="B368" s="517"/>
      <c r="C368" s="517"/>
      <c r="D368" s="517"/>
      <c r="E368" s="517"/>
      <c r="F368" s="517"/>
      <c r="G368" s="517"/>
      <c r="H368" s="517"/>
      <c r="I368" s="517"/>
      <c r="J368" s="517"/>
      <c r="K368" s="517"/>
      <c r="L368" s="517"/>
      <c r="M368" s="518"/>
      <c r="N368" s="517"/>
      <c r="O368" s="517"/>
    </row>
    <row r="369" spans="1:15" s="516" customFormat="1" x14ac:dyDescent="0.2">
      <c r="A369" s="517"/>
      <c r="B369" s="517"/>
      <c r="C369" s="517"/>
      <c r="D369" s="517"/>
      <c r="E369" s="517"/>
      <c r="F369" s="517"/>
      <c r="G369" s="517"/>
      <c r="H369" s="517"/>
      <c r="I369" s="517"/>
      <c r="J369" s="517"/>
      <c r="K369" s="517"/>
      <c r="L369" s="517"/>
      <c r="M369" s="518"/>
      <c r="N369" s="517"/>
      <c r="O369" s="517"/>
    </row>
    <row r="370" spans="1:15" s="516" customFormat="1" x14ac:dyDescent="0.2">
      <c r="A370" s="517"/>
      <c r="B370" s="517"/>
      <c r="C370" s="517"/>
      <c r="D370" s="517"/>
      <c r="E370" s="517"/>
      <c r="F370" s="517"/>
      <c r="G370" s="517"/>
      <c r="H370" s="517"/>
      <c r="I370" s="517"/>
      <c r="J370" s="517"/>
      <c r="K370" s="517"/>
      <c r="L370" s="517"/>
      <c r="M370" s="518"/>
      <c r="N370" s="517"/>
      <c r="O370" s="517"/>
    </row>
    <row r="371" spans="1:15" s="516" customFormat="1" x14ac:dyDescent="0.2">
      <c r="A371" s="517"/>
      <c r="B371" s="517"/>
      <c r="C371" s="517"/>
      <c r="D371" s="517"/>
      <c r="E371" s="517"/>
      <c r="F371" s="517"/>
      <c r="G371" s="517"/>
      <c r="H371" s="517"/>
      <c r="I371" s="517"/>
      <c r="J371" s="517"/>
      <c r="K371" s="517"/>
      <c r="L371" s="517"/>
      <c r="M371" s="518"/>
      <c r="N371" s="517"/>
      <c r="O371" s="517"/>
    </row>
    <row r="372" spans="1:15" s="516" customFormat="1" x14ac:dyDescent="0.2">
      <c r="A372" s="517"/>
      <c r="B372" s="517"/>
      <c r="C372" s="517"/>
      <c r="D372" s="517"/>
      <c r="E372" s="517"/>
      <c r="F372" s="517"/>
      <c r="G372" s="517"/>
      <c r="H372" s="517"/>
      <c r="I372" s="517"/>
      <c r="J372" s="517"/>
      <c r="K372" s="517"/>
      <c r="L372" s="517"/>
      <c r="M372" s="518"/>
      <c r="N372" s="517"/>
      <c r="O372" s="517"/>
    </row>
    <row r="373" spans="1:15" s="516" customFormat="1" x14ac:dyDescent="0.2">
      <c r="A373" s="517"/>
      <c r="B373" s="517"/>
      <c r="C373" s="517"/>
      <c r="D373" s="517"/>
      <c r="E373" s="517"/>
      <c r="F373" s="517"/>
      <c r="G373" s="517"/>
      <c r="H373" s="517"/>
      <c r="I373" s="517"/>
      <c r="J373" s="517"/>
      <c r="K373" s="517"/>
      <c r="L373" s="517"/>
      <c r="M373" s="518"/>
      <c r="N373" s="517"/>
      <c r="O373" s="517"/>
    </row>
    <row r="374" spans="1:15" s="516" customFormat="1" x14ac:dyDescent="0.2">
      <c r="A374" s="517"/>
      <c r="B374" s="517"/>
      <c r="C374" s="517"/>
      <c r="D374" s="517"/>
      <c r="E374" s="517"/>
      <c r="F374" s="517"/>
      <c r="G374" s="517"/>
      <c r="H374" s="517"/>
      <c r="I374" s="517"/>
      <c r="J374" s="517"/>
      <c r="K374" s="517"/>
      <c r="L374" s="517"/>
      <c r="M374" s="518"/>
      <c r="N374" s="517"/>
      <c r="O374" s="517"/>
    </row>
    <row r="375" spans="1:15" s="516" customFormat="1" x14ac:dyDescent="0.2">
      <c r="A375" s="517"/>
      <c r="B375" s="517"/>
      <c r="C375" s="517"/>
      <c r="D375" s="517"/>
      <c r="E375" s="517"/>
      <c r="F375" s="517"/>
      <c r="G375" s="517"/>
      <c r="H375" s="517"/>
      <c r="I375" s="517"/>
      <c r="J375" s="517"/>
      <c r="K375" s="517"/>
      <c r="L375" s="517"/>
      <c r="M375" s="518"/>
      <c r="N375" s="517"/>
      <c r="O375" s="517"/>
    </row>
    <row r="376" spans="1:15" s="516" customFormat="1" x14ac:dyDescent="0.2">
      <c r="A376" s="517"/>
      <c r="B376" s="517"/>
      <c r="C376" s="517"/>
      <c r="D376" s="517"/>
      <c r="E376" s="517"/>
      <c r="F376" s="517"/>
      <c r="G376" s="517"/>
      <c r="H376" s="517"/>
      <c r="I376" s="517"/>
      <c r="J376" s="517"/>
      <c r="K376" s="517"/>
      <c r="L376" s="517"/>
      <c r="M376" s="518"/>
      <c r="N376" s="517"/>
      <c r="O376" s="517"/>
    </row>
    <row r="377" spans="1:15" s="516" customFormat="1" x14ac:dyDescent="0.2">
      <c r="A377" s="517"/>
      <c r="B377" s="517"/>
      <c r="C377" s="517"/>
      <c r="D377" s="517"/>
      <c r="E377" s="517"/>
      <c r="F377" s="517"/>
      <c r="G377" s="517"/>
      <c r="H377" s="517"/>
      <c r="I377" s="517"/>
      <c r="J377" s="517"/>
      <c r="K377" s="517"/>
      <c r="L377" s="517"/>
      <c r="M377" s="518"/>
      <c r="N377" s="517"/>
      <c r="O377" s="517"/>
    </row>
    <row r="378" spans="1:15" s="516" customFormat="1" x14ac:dyDescent="0.2">
      <c r="A378" s="517"/>
      <c r="B378" s="517"/>
      <c r="C378" s="517"/>
      <c r="D378" s="517"/>
      <c r="E378" s="517"/>
      <c r="F378" s="517"/>
      <c r="G378" s="517"/>
      <c r="H378" s="517"/>
      <c r="I378" s="517"/>
      <c r="J378" s="517"/>
      <c r="K378" s="517"/>
      <c r="L378" s="517"/>
      <c r="M378" s="518"/>
      <c r="N378" s="517"/>
      <c r="O378" s="517"/>
    </row>
    <row r="379" spans="1:15" s="516" customFormat="1" x14ac:dyDescent="0.2">
      <c r="A379" s="517"/>
      <c r="B379" s="517"/>
      <c r="C379" s="517"/>
      <c r="D379" s="517"/>
      <c r="E379" s="517"/>
      <c r="F379" s="517"/>
      <c r="G379" s="517"/>
      <c r="H379" s="517"/>
      <c r="I379" s="517"/>
      <c r="J379" s="517"/>
      <c r="K379" s="517"/>
      <c r="L379" s="517"/>
      <c r="M379" s="518"/>
      <c r="N379" s="517"/>
      <c r="O379" s="517"/>
    </row>
    <row r="380" spans="1:15" s="516" customFormat="1" x14ac:dyDescent="0.2">
      <c r="A380" s="517"/>
      <c r="B380" s="517"/>
      <c r="C380" s="517"/>
      <c r="D380" s="517"/>
      <c r="E380" s="517"/>
      <c r="F380" s="517"/>
      <c r="G380" s="517"/>
      <c r="H380" s="517"/>
      <c r="I380" s="517"/>
      <c r="J380" s="517"/>
      <c r="K380" s="517"/>
      <c r="L380" s="517"/>
      <c r="M380" s="518"/>
      <c r="N380" s="517"/>
      <c r="O380" s="517"/>
    </row>
    <row r="381" spans="1:15" s="516" customFormat="1" x14ac:dyDescent="0.2">
      <c r="A381" s="517"/>
      <c r="B381" s="517"/>
      <c r="C381" s="517"/>
      <c r="D381" s="517"/>
      <c r="E381" s="517"/>
      <c r="F381" s="517"/>
      <c r="G381" s="517"/>
      <c r="H381" s="517"/>
      <c r="I381" s="517"/>
      <c r="J381" s="517"/>
      <c r="K381" s="517"/>
      <c r="L381" s="517"/>
      <c r="M381" s="518"/>
      <c r="N381" s="517"/>
      <c r="O381" s="517"/>
    </row>
    <row r="382" spans="1:15" s="516" customFormat="1" x14ac:dyDescent="0.2">
      <c r="A382" s="517"/>
      <c r="B382" s="517"/>
      <c r="C382" s="517"/>
      <c r="D382" s="517"/>
      <c r="E382" s="517"/>
      <c r="F382" s="517"/>
      <c r="G382" s="517"/>
      <c r="H382" s="517"/>
      <c r="I382" s="517"/>
      <c r="J382" s="517"/>
      <c r="K382" s="517"/>
      <c r="L382" s="517"/>
      <c r="M382" s="518"/>
      <c r="N382" s="517"/>
      <c r="O382" s="517"/>
    </row>
    <row r="383" spans="1:15" s="516" customFormat="1" x14ac:dyDescent="0.2">
      <c r="A383" s="517"/>
      <c r="B383" s="517"/>
      <c r="C383" s="517"/>
      <c r="D383" s="517"/>
      <c r="E383" s="517"/>
      <c r="F383" s="517"/>
      <c r="G383" s="517"/>
      <c r="H383" s="517"/>
      <c r="I383" s="517"/>
      <c r="J383" s="517"/>
      <c r="K383" s="517"/>
      <c r="L383" s="517"/>
      <c r="M383" s="518"/>
      <c r="N383" s="517"/>
      <c r="O383" s="517"/>
    </row>
    <row r="384" spans="1:15" s="516" customFormat="1" x14ac:dyDescent="0.2">
      <c r="A384" s="517"/>
      <c r="B384" s="517"/>
      <c r="C384" s="517"/>
      <c r="D384" s="517"/>
      <c r="E384" s="517"/>
      <c r="F384" s="517"/>
      <c r="G384" s="517"/>
      <c r="H384" s="517"/>
      <c r="I384" s="517"/>
      <c r="J384" s="517"/>
      <c r="K384" s="517"/>
      <c r="L384" s="517"/>
      <c r="M384" s="518"/>
      <c r="N384" s="517"/>
      <c r="O384" s="517"/>
    </row>
    <row r="385" spans="1:15" s="516" customFormat="1" x14ac:dyDescent="0.2">
      <c r="A385" s="517"/>
      <c r="B385" s="517"/>
      <c r="C385" s="517"/>
      <c r="D385" s="517"/>
      <c r="E385" s="517"/>
      <c r="F385" s="517"/>
      <c r="G385" s="517"/>
      <c r="H385" s="517"/>
      <c r="I385" s="517"/>
      <c r="J385" s="517"/>
      <c r="K385" s="517"/>
      <c r="L385" s="517"/>
      <c r="M385" s="518"/>
      <c r="N385" s="517"/>
      <c r="O385" s="517"/>
    </row>
    <row r="386" spans="1:15" s="516" customFormat="1" x14ac:dyDescent="0.2">
      <c r="A386" s="517"/>
      <c r="B386" s="517"/>
      <c r="C386" s="517"/>
      <c r="D386" s="517"/>
      <c r="E386" s="517"/>
      <c r="F386" s="517"/>
      <c r="G386" s="517"/>
      <c r="H386" s="517"/>
      <c r="I386" s="517"/>
      <c r="J386" s="517"/>
      <c r="K386" s="517"/>
      <c r="L386" s="517"/>
      <c r="M386" s="518"/>
      <c r="N386" s="517"/>
      <c r="O386" s="517"/>
    </row>
    <row r="387" spans="1:15" s="516" customFormat="1" x14ac:dyDescent="0.2">
      <c r="A387" s="517"/>
      <c r="B387" s="517"/>
      <c r="C387" s="517"/>
      <c r="D387" s="517"/>
      <c r="E387" s="517"/>
      <c r="F387" s="517"/>
      <c r="G387" s="517"/>
      <c r="H387" s="517"/>
      <c r="I387" s="517"/>
      <c r="J387" s="517"/>
      <c r="K387" s="517"/>
      <c r="L387" s="517"/>
      <c r="M387" s="518"/>
      <c r="N387" s="517"/>
      <c r="O387" s="517"/>
    </row>
    <row r="388" spans="1:15" s="516" customFormat="1" x14ac:dyDescent="0.2">
      <c r="A388" s="517"/>
      <c r="B388" s="517"/>
      <c r="C388" s="517"/>
      <c r="D388" s="517"/>
      <c r="E388" s="517"/>
      <c r="F388" s="517"/>
      <c r="G388" s="517"/>
      <c r="H388" s="517"/>
      <c r="I388" s="517"/>
      <c r="J388" s="517"/>
      <c r="K388" s="517"/>
      <c r="L388" s="517"/>
      <c r="M388" s="518"/>
      <c r="N388" s="517"/>
      <c r="O388" s="517"/>
    </row>
    <row r="389" spans="1:15" s="516" customFormat="1" x14ac:dyDescent="0.2">
      <c r="A389" s="517"/>
      <c r="B389" s="517"/>
      <c r="C389" s="517"/>
      <c r="D389" s="517"/>
      <c r="E389" s="517"/>
      <c r="F389" s="517"/>
      <c r="G389" s="517"/>
      <c r="H389" s="517"/>
      <c r="I389" s="517"/>
      <c r="J389" s="517"/>
      <c r="K389" s="517"/>
      <c r="L389" s="517"/>
      <c r="M389" s="518"/>
      <c r="N389" s="517"/>
      <c r="O389" s="517"/>
    </row>
    <row r="390" spans="1:15" s="516" customFormat="1" x14ac:dyDescent="0.2">
      <c r="A390" s="517"/>
      <c r="B390" s="517"/>
      <c r="C390" s="517"/>
      <c r="D390" s="517"/>
      <c r="E390" s="517"/>
      <c r="F390" s="517"/>
      <c r="G390" s="517"/>
      <c r="H390" s="517"/>
      <c r="I390" s="517"/>
      <c r="J390" s="517"/>
      <c r="K390" s="517"/>
      <c r="L390" s="517"/>
      <c r="M390" s="518"/>
      <c r="N390" s="517"/>
      <c r="O390" s="517"/>
    </row>
    <row r="391" spans="1:15" s="516" customFormat="1" x14ac:dyDescent="0.2">
      <c r="A391" s="517"/>
      <c r="B391" s="517"/>
      <c r="C391" s="517"/>
      <c r="D391" s="517"/>
      <c r="E391" s="517"/>
      <c r="F391" s="517"/>
      <c r="G391" s="517"/>
      <c r="H391" s="517"/>
      <c r="I391" s="517"/>
      <c r="J391" s="517"/>
      <c r="K391" s="517"/>
      <c r="L391" s="517"/>
      <c r="M391" s="518"/>
      <c r="N391" s="517"/>
      <c r="O391" s="517"/>
    </row>
    <row r="392" spans="1:15" s="516" customFormat="1" x14ac:dyDescent="0.2">
      <c r="A392" s="517"/>
      <c r="B392" s="517"/>
      <c r="C392" s="517"/>
      <c r="D392" s="517"/>
      <c r="E392" s="517"/>
      <c r="F392" s="517"/>
      <c r="G392" s="517"/>
      <c r="H392" s="517"/>
      <c r="I392" s="517"/>
      <c r="J392" s="517"/>
      <c r="K392" s="517"/>
      <c r="L392" s="517"/>
      <c r="M392" s="518"/>
      <c r="N392" s="517"/>
      <c r="O392" s="517"/>
    </row>
    <row r="393" spans="1:15" s="516" customFormat="1" x14ac:dyDescent="0.2">
      <c r="A393" s="517"/>
      <c r="B393" s="517"/>
      <c r="C393" s="517"/>
      <c r="D393" s="517"/>
      <c r="E393" s="517"/>
      <c r="F393" s="517"/>
      <c r="G393" s="517"/>
      <c r="H393" s="517"/>
      <c r="I393" s="517"/>
      <c r="J393" s="517"/>
      <c r="K393" s="517"/>
      <c r="L393" s="517"/>
      <c r="M393" s="518"/>
      <c r="N393" s="517"/>
      <c r="O393" s="517"/>
    </row>
    <row r="394" spans="1:15" s="516" customFormat="1" x14ac:dyDescent="0.2">
      <c r="A394" s="517"/>
      <c r="B394" s="517"/>
      <c r="C394" s="517"/>
      <c r="D394" s="517"/>
      <c r="E394" s="517"/>
      <c r="F394" s="517"/>
      <c r="G394" s="517"/>
      <c r="H394" s="517"/>
      <c r="I394" s="517"/>
      <c r="J394" s="517"/>
      <c r="K394" s="517"/>
      <c r="L394" s="517"/>
      <c r="M394" s="518"/>
      <c r="N394" s="517"/>
      <c r="O394" s="517"/>
    </row>
    <row r="395" spans="1:15" s="516" customFormat="1" x14ac:dyDescent="0.2">
      <c r="A395" s="517"/>
      <c r="B395" s="517"/>
      <c r="C395" s="517"/>
      <c r="D395" s="517"/>
      <c r="E395" s="517"/>
      <c r="F395" s="517"/>
      <c r="G395" s="517"/>
      <c r="H395" s="517"/>
      <c r="I395" s="517"/>
      <c r="J395" s="517"/>
      <c r="K395" s="517"/>
      <c r="L395" s="517"/>
      <c r="M395" s="518"/>
      <c r="N395" s="517"/>
      <c r="O395" s="517"/>
    </row>
    <row r="396" spans="1:15" s="516" customFormat="1" x14ac:dyDescent="0.2">
      <c r="A396" s="517"/>
      <c r="B396" s="517"/>
      <c r="C396" s="517"/>
      <c r="D396" s="517"/>
      <c r="E396" s="517"/>
      <c r="F396" s="517"/>
      <c r="G396" s="517"/>
      <c r="H396" s="517"/>
      <c r="I396" s="517"/>
      <c r="J396" s="517"/>
      <c r="K396" s="517"/>
      <c r="L396" s="517"/>
      <c r="M396" s="518"/>
      <c r="N396" s="517"/>
      <c r="O396" s="517"/>
    </row>
    <row r="397" spans="1:15" s="516" customFormat="1" x14ac:dyDescent="0.2">
      <c r="A397" s="517"/>
      <c r="B397" s="517"/>
      <c r="C397" s="517"/>
      <c r="D397" s="517"/>
      <c r="E397" s="517"/>
      <c r="F397" s="517"/>
      <c r="G397" s="517"/>
      <c r="H397" s="517"/>
      <c r="I397" s="517"/>
      <c r="J397" s="517"/>
      <c r="K397" s="517"/>
      <c r="L397" s="517"/>
      <c r="M397" s="518"/>
      <c r="N397" s="517"/>
      <c r="O397" s="517"/>
    </row>
    <row r="398" spans="1:15" s="516" customFormat="1" x14ac:dyDescent="0.2">
      <c r="A398" s="517"/>
      <c r="B398" s="517"/>
      <c r="C398" s="517"/>
      <c r="D398" s="517"/>
      <c r="E398" s="517"/>
      <c r="F398" s="517"/>
      <c r="G398" s="517"/>
      <c r="H398" s="517"/>
      <c r="I398" s="517"/>
      <c r="J398" s="517"/>
      <c r="K398" s="517"/>
      <c r="L398" s="517"/>
      <c r="M398" s="518"/>
      <c r="N398" s="517"/>
      <c r="O398" s="517"/>
    </row>
    <row r="399" spans="1:15" s="516" customFormat="1" x14ac:dyDescent="0.2">
      <c r="A399" s="517"/>
      <c r="B399" s="517"/>
      <c r="C399" s="517"/>
      <c r="D399" s="517"/>
      <c r="E399" s="517"/>
      <c r="F399" s="517"/>
      <c r="G399" s="517"/>
      <c r="H399" s="517"/>
      <c r="I399" s="517"/>
      <c r="J399" s="517"/>
      <c r="K399" s="517"/>
      <c r="L399" s="517"/>
      <c r="M399" s="518"/>
      <c r="N399" s="517"/>
      <c r="O399" s="517"/>
    </row>
    <row r="400" spans="1:15" s="516" customFormat="1" x14ac:dyDescent="0.2">
      <c r="A400" s="517"/>
      <c r="B400" s="517"/>
      <c r="C400" s="517"/>
      <c r="D400" s="517"/>
      <c r="E400" s="517"/>
      <c r="F400" s="517"/>
      <c r="G400" s="517"/>
      <c r="H400" s="517"/>
      <c r="I400" s="517"/>
      <c r="J400" s="517"/>
      <c r="K400" s="517"/>
      <c r="L400" s="517"/>
      <c r="M400" s="518"/>
      <c r="N400" s="517"/>
      <c r="O400" s="517"/>
    </row>
    <row r="401" spans="1:15" s="516" customFormat="1" x14ac:dyDescent="0.2">
      <c r="A401" s="517"/>
      <c r="B401" s="517"/>
      <c r="C401" s="517"/>
      <c r="D401" s="517"/>
      <c r="E401" s="517"/>
      <c r="F401" s="517"/>
      <c r="G401" s="517"/>
      <c r="H401" s="517"/>
      <c r="I401" s="517"/>
      <c r="J401" s="517"/>
      <c r="K401" s="517"/>
      <c r="L401" s="517"/>
      <c r="M401" s="518"/>
      <c r="N401" s="517"/>
      <c r="O401" s="517"/>
    </row>
    <row r="402" spans="1:15" s="516" customFormat="1" x14ac:dyDescent="0.2">
      <c r="A402" s="517"/>
      <c r="B402" s="517"/>
      <c r="C402" s="517"/>
      <c r="D402" s="517"/>
      <c r="E402" s="517"/>
      <c r="F402" s="517"/>
      <c r="G402" s="517"/>
      <c r="H402" s="517"/>
      <c r="I402" s="517"/>
      <c r="J402" s="517"/>
      <c r="K402" s="517"/>
      <c r="L402" s="517"/>
      <c r="M402" s="518"/>
      <c r="N402" s="517"/>
      <c r="O402" s="517"/>
    </row>
    <row r="403" spans="1:15" s="516" customFormat="1" x14ac:dyDescent="0.2">
      <c r="A403" s="517"/>
      <c r="B403" s="517"/>
      <c r="C403" s="517"/>
      <c r="D403" s="517"/>
      <c r="E403" s="517"/>
      <c r="F403" s="517"/>
      <c r="G403" s="517"/>
      <c r="H403" s="517"/>
      <c r="I403" s="517"/>
      <c r="J403" s="517"/>
      <c r="K403" s="517"/>
      <c r="L403" s="517"/>
      <c r="M403" s="518"/>
      <c r="N403" s="517"/>
      <c r="O403" s="517"/>
    </row>
    <row r="404" spans="1:15" s="516" customFormat="1" x14ac:dyDescent="0.2">
      <c r="A404" s="517"/>
      <c r="B404" s="517"/>
      <c r="C404" s="517"/>
      <c r="D404" s="517"/>
      <c r="E404" s="517"/>
      <c r="F404" s="517"/>
      <c r="G404" s="517"/>
      <c r="H404" s="517"/>
      <c r="I404" s="517"/>
      <c r="J404" s="517"/>
      <c r="K404" s="517"/>
      <c r="L404" s="517"/>
      <c r="M404" s="518"/>
      <c r="N404" s="517"/>
      <c r="O404" s="517"/>
    </row>
    <row r="405" spans="1:15" s="516" customFormat="1" x14ac:dyDescent="0.2">
      <c r="A405" s="517"/>
      <c r="B405" s="517"/>
      <c r="C405" s="517"/>
      <c r="D405" s="517"/>
      <c r="E405" s="517"/>
      <c r="F405" s="517"/>
      <c r="G405" s="517"/>
      <c r="H405" s="517"/>
      <c r="I405" s="517"/>
      <c r="J405" s="517"/>
      <c r="K405" s="517"/>
      <c r="L405" s="517"/>
      <c r="M405" s="518"/>
      <c r="N405" s="517"/>
      <c r="O405" s="517"/>
    </row>
    <row r="406" spans="1:15" s="516" customFormat="1" x14ac:dyDescent="0.2">
      <c r="A406" s="517"/>
      <c r="B406" s="517"/>
      <c r="C406" s="517"/>
      <c r="D406" s="517"/>
      <c r="E406" s="517"/>
      <c r="F406" s="517"/>
      <c r="G406" s="517"/>
      <c r="H406" s="517"/>
      <c r="I406" s="517"/>
      <c r="J406" s="517"/>
      <c r="K406" s="517"/>
      <c r="L406" s="517"/>
      <c r="M406" s="518"/>
      <c r="N406" s="517"/>
      <c r="O406" s="517"/>
    </row>
    <row r="407" spans="1:15" s="516" customFormat="1" x14ac:dyDescent="0.2">
      <c r="A407" s="517"/>
      <c r="B407" s="517"/>
      <c r="C407" s="517"/>
      <c r="D407" s="517"/>
      <c r="E407" s="517"/>
      <c r="F407" s="517"/>
      <c r="G407" s="517"/>
      <c r="H407" s="517"/>
      <c r="I407" s="517"/>
      <c r="J407" s="517"/>
      <c r="K407" s="517"/>
      <c r="L407" s="517"/>
      <c r="M407" s="518"/>
      <c r="N407" s="517"/>
      <c r="O407" s="517"/>
    </row>
    <row r="408" spans="1:15" s="516" customFormat="1" x14ac:dyDescent="0.2">
      <c r="A408" s="517"/>
      <c r="B408" s="517"/>
      <c r="C408" s="517"/>
      <c r="D408" s="517"/>
      <c r="E408" s="517"/>
      <c r="F408" s="517"/>
      <c r="G408" s="517"/>
      <c r="H408" s="517"/>
      <c r="I408" s="517"/>
      <c r="J408" s="517"/>
      <c r="K408" s="517"/>
      <c r="L408" s="517"/>
      <c r="M408" s="518"/>
      <c r="N408" s="517"/>
      <c r="O408" s="517"/>
    </row>
    <row r="409" spans="1:15" s="516" customFormat="1" x14ac:dyDescent="0.2">
      <c r="A409" s="517"/>
      <c r="B409" s="517"/>
      <c r="C409" s="517"/>
      <c r="D409" s="517"/>
      <c r="E409" s="517"/>
      <c r="F409" s="517"/>
      <c r="G409" s="517"/>
      <c r="H409" s="517"/>
      <c r="I409" s="517"/>
      <c r="J409" s="517"/>
      <c r="K409" s="517"/>
      <c r="L409" s="517"/>
      <c r="M409" s="518"/>
      <c r="N409" s="517"/>
      <c r="O409" s="517"/>
    </row>
    <row r="410" spans="1:15" s="516" customFormat="1" x14ac:dyDescent="0.2">
      <c r="A410" s="517"/>
      <c r="B410" s="517"/>
      <c r="C410" s="517"/>
      <c r="D410" s="517"/>
      <c r="E410" s="517"/>
      <c r="F410" s="517"/>
      <c r="G410" s="517"/>
      <c r="H410" s="517"/>
      <c r="I410" s="517"/>
      <c r="J410" s="517"/>
      <c r="K410" s="517"/>
      <c r="L410" s="517"/>
      <c r="M410" s="518"/>
      <c r="N410" s="517"/>
      <c r="O410" s="517"/>
    </row>
    <row r="411" spans="1:15" s="516" customFormat="1" x14ac:dyDescent="0.2">
      <c r="A411" s="517"/>
      <c r="B411" s="517"/>
      <c r="C411" s="517"/>
      <c r="D411" s="517"/>
      <c r="E411" s="517"/>
      <c r="F411" s="517"/>
      <c r="G411" s="517"/>
      <c r="H411" s="517"/>
      <c r="I411" s="517"/>
      <c r="J411" s="517"/>
      <c r="K411" s="517"/>
      <c r="L411" s="517"/>
      <c r="M411" s="518"/>
      <c r="N411" s="517"/>
      <c r="O411" s="517"/>
    </row>
    <row r="412" spans="1:15" s="516" customFormat="1" x14ac:dyDescent="0.2">
      <c r="A412" s="517"/>
      <c r="B412" s="517"/>
      <c r="C412" s="517"/>
      <c r="D412" s="517"/>
      <c r="E412" s="517"/>
      <c r="F412" s="517"/>
      <c r="G412" s="517"/>
      <c r="H412" s="517"/>
      <c r="I412" s="517"/>
      <c r="J412" s="517"/>
      <c r="K412" s="517"/>
      <c r="L412" s="517"/>
      <c r="M412" s="518"/>
      <c r="N412" s="517"/>
      <c r="O412" s="517"/>
    </row>
    <row r="413" spans="1:15" s="516" customFormat="1" x14ac:dyDescent="0.2">
      <c r="A413" s="517"/>
      <c r="B413" s="517"/>
      <c r="C413" s="517"/>
      <c r="D413" s="517"/>
      <c r="E413" s="517"/>
      <c r="F413" s="517"/>
      <c r="G413" s="517"/>
      <c r="H413" s="517"/>
      <c r="I413" s="517"/>
      <c r="J413" s="517"/>
      <c r="K413" s="517"/>
      <c r="L413" s="517"/>
      <c r="M413" s="518"/>
      <c r="N413" s="517"/>
      <c r="O413" s="517"/>
    </row>
    <row r="414" spans="1:15" s="516" customFormat="1" x14ac:dyDescent="0.2">
      <c r="A414" s="517"/>
      <c r="B414" s="517"/>
      <c r="C414" s="517"/>
      <c r="D414" s="517"/>
      <c r="E414" s="517"/>
      <c r="F414" s="517"/>
      <c r="G414" s="517"/>
      <c r="H414" s="517"/>
      <c r="I414" s="517"/>
      <c r="J414" s="517"/>
      <c r="K414" s="517"/>
      <c r="L414" s="517"/>
      <c r="M414" s="518"/>
      <c r="N414" s="517"/>
      <c r="O414" s="517"/>
    </row>
    <row r="415" spans="1:15" s="516" customFormat="1" x14ac:dyDescent="0.2">
      <c r="A415" s="517"/>
      <c r="B415" s="517"/>
      <c r="C415" s="517"/>
      <c r="D415" s="517"/>
      <c r="E415" s="517"/>
      <c r="F415" s="517"/>
      <c r="G415" s="517"/>
      <c r="H415" s="517"/>
      <c r="I415" s="517"/>
      <c r="J415" s="517"/>
      <c r="K415" s="517"/>
      <c r="L415" s="517"/>
      <c r="M415" s="518"/>
      <c r="N415" s="517"/>
      <c r="O415" s="517"/>
    </row>
    <row r="416" spans="1:15" s="516" customFormat="1" x14ac:dyDescent="0.2">
      <c r="A416" s="517"/>
      <c r="B416" s="517"/>
      <c r="C416" s="517"/>
      <c r="D416" s="517"/>
      <c r="E416" s="517"/>
      <c r="F416" s="517"/>
      <c r="G416" s="517"/>
      <c r="H416" s="517"/>
      <c r="I416" s="517"/>
      <c r="J416" s="517"/>
      <c r="K416" s="517"/>
      <c r="L416" s="517"/>
      <c r="M416" s="518"/>
      <c r="N416" s="517"/>
      <c r="O416" s="517"/>
    </row>
    <row r="417" spans="1:15" s="516" customFormat="1" x14ac:dyDescent="0.2">
      <c r="A417" s="517"/>
      <c r="B417" s="517"/>
      <c r="C417" s="517"/>
      <c r="D417" s="517"/>
      <c r="E417" s="517"/>
      <c r="F417" s="517"/>
      <c r="G417" s="517"/>
      <c r="H417" s="517"/>
      <c r="I417" s="517"/>
      <c r="J417" s="517"/>
      <c r="K417" s="517"/>
      <c r="L417" s="517"/>
      <c r="M417" s="518"/>
      <c r="N417" s="517"/>
      <c r="O417" s="517"/>
    </row>
    <row r="418" spans="1:15" s="516" customFormat="1" x14ac:dyDescent="0.2">
      <c r="A418" s="517"/>
      <c r="B418" s="517"/>
      <c r="C418" s="517"/>
      <c r="D418" s="517"/>
      <c r="E418" s="517"/>
      <c r="F418" s="517"/>
      <c r="G418" s="517"/>
      <c r="H418" s="517"/>
      <c r="I418" s="517"/>
      <c r="J418" s="517"/>
      <c r="K418" s="517"/>
      <c r="L418" s="517"/>
      <c r="M418" s="518"/>
      <c r="N418" s="517"/>
      <c r="O418" s="517"/>
    </row>
    <row r="419" spans="1:15" s="516" customFormat="1" x14ac:dyDescent="0.2">
      <c r="A419" s="517"/>
      <c r="B419" s="517"/>
      <c r="C419" s="517"/>
      <c r="D419" s="517"/>
      <c r="E419" s="517"/>
      <c r="F419" s="517"/>
      <c r="G419" s="517"/>
      <c r="H419" s="517"/>
      <c r="I419" s="517"/>
      <c r="J419" s="517"/>
      <c r="K419" s="517"/>
      <c r="L419" s="517"/>
      <c r="M419" s="518"/>
      <c r="N419" s="517"/>
      <c r="O419" s="517"/>
    </row>
    <row r="420" spans="1:15" s="516" customFormat="1" x14ac:dyDescent="0.2">
      <c r="A420" s="517"/>
      <c r="B420" s="517"/>
      <c r="C420" s="517"/>
      <c r="D420" s="517"/>
      <c r="E420" s="517"/>
      <c r="F420" s="517"/>
      <c r="G420" s="517"/>
      <c r="H420" s="517"/>
      <c r="I420" s="517"/>
      <c r="J420" s="517"/>
      <c r="K420" s="517"/>
      <c r="L420" s="517"/>
      <c r="M420" s="518"/>
      <c r="N420" s="517"/>
      <c r="O420" s="517"/>
    </row>
    <row r="421" spans="1:15" s="516" customFormat="1" x14ac:dyDescent="0.2">
      <c r="A421" s="517"/>
      <c r="B421" s="517"/>
      <c r="C421" s="517"/>
      <c r="D421" s="517"/>
      <c r="E421" s="517"/>
      <c r="F421" s="517"/>
      <c r="G421" s="517"/>
      <c r="H421" s="517"/>
      <c r="I421" s="517"/>
      <c r="J421" s="517"/>
      <c r="K421" s="517"/>
      <c r="L421" s="517"/>
      <c r="M421" s="518"/>
      <c r="N421" s="517"/>
      <c r="O421" s="517"/>
    </row>
    <row r="422" spans="1:15" s="516" customFormat="1" x14ac:dyDescent="0.2">
      <c r="A422" s="517"/>
      <c r="B422" s="517"/>
      <c r="C422" s="517"/>
      <c r="D422" s="517"/>
      <c r="E422" s="517"/>
      <c r="F422" s="517"/>
      <c r="G422" s="517"/>
      <c r="H422" s="517"/>
      <c r="I422" s="517"/>
      <c r="J422" s="517"/>
      <c r="K422" s="517"/>
      <c r="L422" s="517"/>
      <c r="M422" s="518"/>
      <c r="N422" s="517"/>
      <c r="O422" s="517"/>
    </row>
    <row r="423" spans="1:15" s="516" customFormat="1" x14ac:dyDescent="0.2">
      <c r="A423" s="517"/>
      <c r="B423" s="517"/>
      <c r="C423" s="517"/>
      <c r="D423" s="517"/>
      <c r="E423" s="517"/>
      <c r="F423" s="517"/>
      <c r="G423" s="517"/>
      <c r="H423" s="517"/>
      <c r="I423" s="517"/>
      <c r="J423" s="517"/>
      <c r="K423" s="517"/>
      <c r="L423" s="517"/>
      <c r="M423" s="518"/>
      <c r="N423" s="517"/>
      <c r="O423" s="517"/>
    </row>
    <row r="424" spans="1:15" s="516" customFormat="1" x14ac:dyDescent="0.2">
      <c r="A424" s="517"/>
      <c r="B424" s="517"/>
      <c r="C424" s="517"/>
      <c r="D424" s="517"/>
      <c r="E424" s="517"/>
      <c r="F424" s="517"/>
      <c r="G424" s="517"/>
      <c r="H424" s="517"/>
      <c r="I424" s="517"/>
      <c r="J424" s="517"/>
      <c r="K424" s="517"/>
      <c r="L424" s="517"/>
      <c r="M424" s="518"/>
      <c r="N424" s="517"/>
      <c r="O424" s="517"/>
    </row>
    <row r="425" spans="1:15" s="516" customFormat="1" x14ac:dyDescent="0.2">
      <c r="A425" s="517"/>
      <c r="B425" s="517"/>
      <c r="C425" s="517"/>
      <c r="D425" s="517"/>
      <c r="E425" s="517"/>
      <c r="F425" s="517"/>
      <c r="G425" s="517"/>
      <c r="H425" s="517"/>
      <c r="I425" s="517"/>
      <c r="J425" s="517"/>
      <c r="K425" s="517"/>
      <c r="L425" s="517"/>
      <c r="M425" s="518"/>
      <c r="N425" s="517"/>
      <c r="O425" s="517"/>
    </row>
    <row r="426" spans="1:15" s="516" customFormat="1" x14ac:dyDescent="0.2">
      <c r="A426" s="517"/>
      <c r="B426" s="517"/>
      <c r="C426" s="517"/>
      <c r="D426" s="517"/>
      <c r="E426" s="517"/>
      <c r="F426" s="517"/>
      <c r="G426" s="517"/>
      <c r="H426" s="517"/>
      <c r="I426" s="517"/>
      <c r="J426" s="517"/>
      <c r="K426" s="517"/>
      <c r="L426" s="517"/>
      <c r="M426" s="518"/>
      <c r="N426" s="517"/>
      <c r="O426" s="517"/>
    </row>
    <row r="427" spans="1:15" s="516" customFormat="1" x14ac:dyDescent="0.2">
      <c r="A427" s="517"/>
      <c r="B427" s="517"/>
      <c r="C427" s="517"/>
      <c r="D427" s="517"/>
      <c r="E427" s="517"/>
      <c r="F427" s="517"/>
      <c r="G427" s="517"/>
      <c r="H427" s="517"/>
      <c r="I427" s="517"/>
      <c r="J427" s="517"/>
      <c r="K427" s="517"/>
      <c r="L427" s="517"/>
      <c r="M427" s="518"/>
      <c r="N427" s="517"/>
      <c r="O427" s="517"/>
    </row>
    <row r="428" spans="1:15" s="516" customFormat="1" x14ac:dyDescent="0.2">
      <c r="A428" s="517"/>
      <c r="B428" s="517"/>
      <c r="C428" s="517"/>
      <c r="D428" s="517"/>
      <c r="E428" s="517"/>
      <c r="F428" s="517"/>
      <c r="G428" s="517"/>
      <c r="H428" s="517"/>
      <c r="I428" s="517"/>
      <c r="J428" s="517"/>
      <c r="K428" s="517"/>
      <c r="L428" s="517"/>
      <c r="M428" s="518"/>
      <c r="N428" s="517"/>
      <c r="O428" s="517"/>
    </row>
    <row r="429" spans="1:15" s="516" customFormat="1" x14ac:dyDescent="0.2">
      <c r="A429" s="517"/>
      <c r="B429" s="517"/>
      <c r="C429" s="517"/>
      <c r="D429" s="517"/>
      <c r="E429" s="517"/>
      <c r="F429" s="517"/>
      <c r="G429" s="517"/>
      <c r="H429" s="517"/>
      <c r="I429" s="517"/>
      <c r="J429" s="517"/>
      <c r="K429" s="517"/>
      <c r="L429" s="517"/>
      <c r="M429" s="518"/>
      <c r="N429" s="517"/>
      <c r="O429" s="517"/>
    </row>
    <row r="430" spans="1:15" s="516" customFormat="1" x14ac:dyDescent="0.2">
      <c r="A430" s="517"/>
      <c r="B430" s="517"/>
      <c r="C430" s="517"/>
      <c r="D430" s="517"/>
      <c r="E430" s="517"/>
      <c r="F430" s="517"/>
      <c r="G430" s="517"/>
      <c r="H430" s="517"/>
      <c r="I430" s="517"/>
      <c r="J430" s="517"/>
      <c r="K430" s="517"/>
      <c r="L430" s="517"/>
      <c r="M430" s="518"/>
      <c r="N430" s="517"/>
      <c r="O430" s="517"/>
    </row>
    <row r="431" spans="1:15" s="516" customFormat="1" x14ac:dyDescent="0.2">
      <c r="A431" s="517"/>
      <c r="B431" s="517"/>
      <c r="C431" s="517"/>
      <c r="D431" s="517"/>
      <c r="E431" s="517"/>
      <c r="F431" s="517"/>
      <c r="G431" s="517"/>
      <c r="H431" s="517"/>
      <c r="I431" s="517"/>
      <c r="J431" s="517"/>
      <c r="K431" s="517"/>
      <c r="L431" s="517"/>
      <c r="M431" s="518"/>
      <c r="N431" s="517"/>
      <c r="O431" s="517"/>
    </row>
    <row r="432" spans="1:15" s="516" customFormat="1" x14ac:dyDescent="0.2">
      <c r="A432" s="517"/>
      <c r="B432" s="517"/>
      <c r="C432" s="517"/>
      <c r="D432" s="517"/>
      <c r="E432" s="517"/>
      <c r="F432" s="517"/>
      <c r="G432" s="517"/>
      <c r="H432" s="517"/>
      <c r="I432" s="517"/>
      <c r="J432" s="517"/>
      <c r="K432" s="517"/>
      <c r="L432" s="517"/>
      <c r="M432" s="518"/>
      <c r="N432" s="517"/>
      <c r="O432" s="517"/>
    </row>
    <row r="433" spans="1:15" s="516" customFormat="1" x14ac:dyDescent="0.2">
      <c r="A433" s="517"/>
      <c r="B433" s="517"/>
      <c r="C433" s="517"/>
      <c r="D433" s="517"/>
      <c r="E433" s="517"/>
      <c r="F433" s="517"/>
      <c r="G433" s="517"/>
      <c r="H433" s="517"/>
      <c r="I433" s="517"/>
      <c r="J433" s="517"/>
      <c r="K433" s="517"/>
      <c r="L433" s="517"/>
      <c r="M433" s="518"/>
      <c r="N433" s="517"/>
      <c r="O433" s="517"/>
    </row>
    <row r="434" spans="1:15" s="516" customFormat="1" x14ac:dyDescent="0.2">
      <c r="A434" s="517"/>
      <c r="B434" s="517"/>
      <c r="C434" s="517"/>
      <c r="D434" s="517"/>
      <c r="E434" s="517"/>
      <c r="F434" s="517"/>
      <c r="G434" s="517"/>
      <c r="H434" s="517"/>
      <c r="I434" s="517"/>
      <c r="J434" s="517"/>
      <c r="K434" s="517"/>
      <c r="L434" s="517"/>
      <c r="M434" s="518"/>
      <c r="N434" s="517"/>
      <c r="O434" s="517"/>
    </row>
    <row r="435" spans="1:15" s="516" customFormat="1" x14ac:dyDescent="0.2">
      <c r="A435" s="517"/>
      <c r="B435" s="517"/>
      <c r="C435" s="517"/>
      <c r="D435" s="517"/>
      <c r="E435" s="517"/>
      <c r="F435" s="517"/>
      <c r="G435" s="517"/>
      <c r="H435" s="517"/>
      <c r="I435" s="517"/>
      <c r="J435" s="517"/>
      <c r="K435" s="517"/>
      <c r="L435" s="517"/>
      <c r="M435" s="518"/>
      <c r="N435" s="517"/>
      <c r="O435" s="517"/>
    </row>
    <row r="436" spans="1:15" s="516" customFormat="1" x14ac:dyDescent="0.2">
      <c r="A436" s="517"/>
      <c r="B436" s="517"/>
      <c r="C436" s="517"/>
      <c r="D436" s="517"/>
      <c r="E436" s="517"/>
      <c r="F436" s="517"/>
      <c r="G436" s="517"/>
      <c r="H436" s="517"/>
      <c r="I436" s="517"/>
      <c r="J436" s="517"/>
      <c r="K436" s="517"/>
      <c r="L436" s="517"/>
      <c r="M436" s="518"/>
      <c r="N436" s="517"/>
      <c r="O436" s="517"/>
    </row>
    <row r="437" spans="1:15" s="516" customFormat="1" x14ac:dyDescent="0.2">
      <c r="A437" s="517"/>
      <c r="B437" s="517"/>
      <c r="C437" s="517"/>
      <c r="D437" s="517"/>
      <c r="E437" s="517"/>
      <c r="F437" s="517"/>
      <c r="G437" s="517"/>
      <c r="H437" s="517"/>
      <c r="I437" s="517"/>
      <c r="J437" s="517"/>
      <c r="K437" s="517"/>
      <c r="L437" s="517"/>
      <c r="M437" s="518"/>
      <c r="N437" s="517"/>
      <c r="O437" s="517"/>
    </row>
    <row r="438" spans="1:15" s="516" customFormat="1" x14ac:dyDescent="0.2">
      <c r="A438" s="517"/>
      <c r="B438" s="517"/>
      <c r="C438" s="517"/>
      <c r="D438" s="517"/>
      <c r="E438" s="517"/>
      <c r="F438" s="517"/>
      <c r="G438" s="517"/>
      <c r="H438" s="517"/>
      <c r="I438" s="517"/>
      <c r="J438" s="517"/>
      <c r="K438" s="517"/>
      <c r="L438" s="517"/>
      <c r="M438" s="518"/>
      <c r="N438" s="517"/>
      <c r="O438" s="517"/>
    </row>
    <row r="439" spans="1:15" s="516" customFormat="1" x14ac:dyDescent="0.2">
      <c r="A439" s="517"/>
      <c r="B439" s="517"/>
      <c r="C439" s="517"/>
      <c r="D439" s="517"/>
      <c r="E439" s="517"/>
      <c r="F439" s="517"/>
      <c r="G439" s="517"/>
      <c r="H439" s="517"/>
      <c r="I439" s="517"/>
      <c r="J439" s="517"/>
      <c r="K439" s="517"/>
      <c r="L439" s="517"/>
      <c r="M439" s="518"/>
      <c r="N439" s="517"/>
      <c r="O439" s="517"/>
    </row>
    <row r="440" spans="1:15" s="516" customFormat="1" x14ac:dyDescent="0.2">
      <c r="A440" s="517"/>
      <c r="B440" s="517"/>
      <c r="C440" s="517"/>
      <c r="D440" s="517"/>
      <c r="E440" s="517"/>
      <c r="F440" s="517"/>
      <c r="G440" s="517"/>
      <c r="H440" s="517"/>
      <c r="I440" s="517"/>
      <c r="J440" s="517"/>
      <c r="K440" s="517"/>
      <c r="L440" s="517"/>
      <c r="M440" s="518"/>
      <c r="N440" s="517"/>
      <c r="O440" s="517"/>
    </row>
    <row r="441" spans="1:15" s="516" customFormat="1" x14ac:dyDescent="0.2">
      <c r="A441" s="517"/>
      <c r="B441" s="517"/>
      <c r="C441" s="517"/>
      <c r="D441" s="517"/>
      <c r="E441" s="517"/>
      <c r="F441" s="517"/>
      <c r="G441" s="517"/>
      <c r="H441" s="517"/>
      <c r="I441" s="517"/>
      <c r="J441" s="517"/>
      <c r="K441" s="517"/>
      <c r="L441" s="517"/>
      <c r="M441" s="518"/>
      <c r="N441" s="517"/>
      <c r="O441" s="517"/>
    </row>
    <row r="442" spans="1:15" s="516" customFormat="1" x14ac:dyDescent="0.2">
      <c r="A442" s="517"/>
      <c r="B442" s="517"/>
      <c r="C442" s="517"/>
      <c r="D442" s="517"/>
      <c r="E442" s="517"/>
      <c r="F442" s="517"/>
      <c r="G442" s="517"/>
      <c r="H442" s="517"/>
      <c r="I442" s="517"/>
      <c r="J442" s="517"/>
      <c r="K442" s="517"/>
      <c r="L442" s="517"/>
      <c r="M442" s="518"/>
      <c r="N442" s="517"/>
      <c r="O442" s="517"/>
    </row>
    <row r="443" spans="1:15" s="516" customFormat="1" x14ac:dyDescent="0.2">
      <c r="A443" s="517"/>
      <c r="B443" s="517"/>
      <c r="C443" s="517"/>
      <c r="D443" s="517"/>
      <c r="E443" s="517"/>
      <c r="F443" s="517"/>
      <c r="G443" s="517"/>
      <c r="H443" s="517"/>
      <c r="I443" s="517"/>
      <c r="J443" s="517"/>
      <c r="K443" s="517"/>
      <c r="L443" s="517"/>
      <c r="M443" s="518"/>
      <c r="N443" s="517"/>
      <c r="O443" s="517"/>
    </row>
    <row r="444" spans="1:15" s="516" customFormat="1" x14ac:dyDescent="0.2">
      <c r="A444" s="517"/>
      <c r="B444" s="517"/>
      <c r="C444" s="517"/>
      <c r="D444" s="517"/>
      <c r="E444" s="517"/>
      <c r="F444" s="517"/>
      <c r="G444" s="517"/>
      <c r="H444" s="517"/>
      <c r="I444" s="517"/>
      <c r="J444" s="517"/>
      <c r="K444" s="517"/>
      <c r="L444" s="517"/>
      <c r="M444" s="518"/>
      <c r="N444" s="517"/>
      <c r="O444" s="517"/>
    </row>
    <row r="445" spans="1:15" s="516" customFormat="1" x14ac:dyDescent="0.2">
      <c r="A445" s="517"/>
      <c r="B445" s="517"/>
      <c r="C445" s="517"/>
      <c r="D445" s="517"/>
      <c r="E445" s="517"/>
      <c r="F445" s="517"/>
      <c r="G445" s="517"/>
      <c r="H445" s="517"/>
      <c r="I445" s="517"/>
      <c r="J445" s="517"/>
      <c r="K445" s="517"/>
      <c r="L445" s="517"/>
      <c r="M445" s="518"/>
      <c r="N445" s="517"/>
      <c r="O445" s="517"/>
    </row>
    <row r="446" spans="1:15" s="516" customFormat="1" x14ac:dyDescent="0.2">
      <c r="A446" s="517"/>
      <c r="B446" s="517"/>
      <c r="C446" s="517"/>
      <c r="D446" s="517"/>
      <c r="E446" s="517"/>
      <c r="F446" s="517"/>
      <c r="G446" s="517"/>
      <c r="H446" s="517"/>
      <c r="I446" s="517"/>
      <c r="J446" s="517"/>
      <c r="K446" s="517"/>
      <c r="L446" s="517"/>
      <c r="M446" s="518"/>
      <c r="N446" s="517"/>
      <c r="O446" s="517"/>
    </row>
    <row r="447" spans="1:15" s="516" customFormat="1" x14ac:dyDescent="0.2">
      <c r="A447" s="517"/>
      <c r="B447" s="517"/>
      <c r="C447" s="517"/>
      <c r="D447" s="517"/>
      <c r="E447" s="517"/>
      <c r="F447" s="517"/>
      <c r="G447" s="517"/>
      <c r="H447" s="517"/>
      <c r="I447" s="517"/>
      <c r="J447" s="517"/>
      <c r="K447" s="517"/>
      <c r="L447" s="517"/>
      <c r="M447" s="518"/>
      <c r="N447" s="517"/>
      <c r="O447" s="517"/>
    </row>
    <row r="448" spans="1:15" s="516" customFormat="1" x14ac:dyDescent="0.2">
      <c r="A448" s="517"/>
      <c r="B448" s="517"/>
      <c r="C448" s="517"/>
      <c r="D448" s="517"/>
      <c r="E448" s="517"/>
      <c r="F448" s="517"/>
      <c r="G448" s="517"/>
      <c r="H448" s="517"/>
      <c r="I448" s="517"/>
      <c r="J448" s="517"/>
      <c r="K448" s="517"/>
      <c r="L448" s="517"/>
      <c r="M448" s="518"/>
      <c r="N448" s="517"/>
      <c r="O448" s="517"/>
    </row>
    <row r="449" spans="1:15" s="516" customFormat="1" x14ac:dyDescent="0.2">
      <c r="A449" s="517"/>
      <c r="B449" s="517"/>
      <c r="C449" s="517"/>
      <c r="D449" s="517"/>
      <c r="E449" s="517"/>
      <c r="F449" s="517"/>
      <c r="G449" s="517"/>
      <c r="H449" s="517"/>
      <c r="I449" s="517"/>
      <c r="J449" s="517"/>
      <c r="K449" s="517"/>
      <c r="L449" s="517"/>
      <c r="M449" s="518"/>
      <c r="N449" s="517"/>
      <c r="O449" s="517"/>
    </row>
    <row r="450" spans="1:15" s="516" customFormat="1" x14ac:dyDescent="0.2">
      <c r="A450" s="517"/>
      <c r="B450" s="517"/>
      <c r="C450" s="517"/>
      <c r="D450" s="517"/>
      <c r="E450" s="517"/>
      <c r="F450" s="517"/>
      <c r="G450" s="517"/>
      <c r="H450" s="517"/>
      <c r="I450" s="517"/>
      <c r="J450" s="517"/>
      <c r="K450" s="517"/>
      <c r="L450" s="517"/>
      <c r="M450" s="518"/>
      <c r="N450" s="517"/>
      <c r="O450" s="517"/>
    </row>
    <row r="451" spans="1:15" s="516" customFormat="1" x14ac:dyDescent="0.2">
      <c r="A451" s="517"/>
      <c r="B451" s="517"/>
      <c r="C451" s="517"/>
      <c r="D451" s="517"/>
      <c r="E451" s="517"/>
      <c r="F451" s="517"/>
      <c r="G451" s="517"/>
      <c r="H451" s="517"/>
      <c r="I451" s="517"/>
      <c r="J451" s="517"/>
      <c r="K451" s="517"/>
      <c r="L451" s="517"/>
      <c r="M451" s="518"/>
      <c r="N451" s="517"/>
      <c r="O451" s="517"/>
    </row>
    <row r="452" spans="1:15" s="516" customFormat="1" x14ac:dyDescent="0.2">
      <c r="A452" s="517"/>
      <c r="B452" s="517"/>
      <c r="C452" s="517"/>
      <c r="D452" s="517"/>
      <c r="E452" s="517"/>
      <c r="F452" s="517"/>
      <c r="G452" s="517"/>
      <c r="H452" s="517"/>
      <c r="I452" s="517"/>
      <c r="J452" s="517"/>
      <c r="K452" s="517"/>
      <c r="L452" s="517"/>
      <c r="M452" s="518"/>
      <c r="N452" s="517"/>
      <c r="O452" s="517"/>
    </row>
    <row r="453" spans="1:15" s="516" customFormat="1" x14ac:dyDescent="0.2">
      <c r="A453" s="517"/>
      <c r="B453" s="517"/>
      <c r="C453" s="517"/>
      <c r="D453" s="517"/>
      <c r="E453" s="517"/>
      <c r="F453" s="517"/>
      <c r="G453" s="517"/>
      <c r="H453" s="517"/>
      <c r="I453" s="517"/>
      <c r="J453" s="517"/>
      <c r="K453" s="517"/>
      <c r="L453" s="517"/>
      <c r="M453" s="518"/>
      <c r="N453" s="517"/>
      <c r="O453" s="517"/>
    </row>
    <row r="454" spans="1:15" s="516" customFormat="1" x14ac:dyDescent="0.2">
      <c r="A454" s="517"/>
      <c r="B454" s="517"/>
      <c r="C454" s="517"/>
      <c r="D454" s="517"/>
      <c r="E454" s="517"/>
      <c r="F454" s="517"/>
      <c r="G454" s="517"/>
      <c r="H454" s="517"/>
      <c r="I454" s="517"/>
      <c r="J454" s="517"/>
      <c r="K454" s="517"/>
      <c r="L454" s="517"/>
      <c r="M454" s="518"/>
      <c r="N454" s="517"/>
      <c r="O454" s="517"/>
    </row>
    <row r="455" spans="1:15" s="516" customFormat="1" x14ac:dyDescent="0.2">
      <c r="A455" s="517"/>
      <c r="B455" s="517"/>
      <c r="C455" s="517"/>
      <c r="D455" s="517"/>
      <c r="E455" s="517"/>
      <c r="F455" s="517"/>
      <c r="G455" s="517"/>
      <c r="H455" s="517"/>
      <c r="I455" s="517"/>
      <c r="J455" s="517"/>
      <c r="K455" s="517"/>
      <c r="L455" s="517"/>
      <c r="M455" s="518"/>
      <c r="N455" s="517"/>
      <c r="O455" s="517"/>
    </row>
    <row r="456" spans="1:15" s="516" customFormat="1" x14ac:dyDescent="0.2">
      <c r="A456" s="517"/>
      <c r="B456" s="517"/>
      <c r="C456" s="517"/>
      <c r="D456" s="517"/>
      <c r="E456" s="517"/>
      <c r="F456" s="517"/>
      <c r="G456" s="517"/>
      <c r="H456" s="517"/>
      <c r="I456" s="517"/>
      <c r="J456" s="517"/>
      <c r="K456" s="517"/>
      <c r="L456" s="517"/>
      <c r="M456" s="518"/>
      <c r="N456" s="517"/>
      <c r="O456" s="517"/>
    </row>
    <row r="457" spans="1:15" s="516" customFormat="1" x14ac:dyDescent="0.2">
      <c r="A457" s="517"/>
      <c r="B457" s="517"/>
      <c r="C457" s="517"/>
      <c r="D457" s="517"/>
      <c r="E457" s="517"/>
      <c r="F457" s="517"/>
      <c r="G457" s="517"/>
      <c r="H457" s="517"/>
      <c r="I457" s="517"/>
      <c r="J457" s="517"/>
      <c r="K457" s="517"/>
      <c r="L457" s="517"/>
      <c r="M457" s="518"/>
      <c r="N457" s="517"/>
      <c r="O457" s="517"/>
    </row>
    <row r="458" spans="1:15" s="516" customFormat="1" x14ac:dyDescent="0.2">
      <c r="A458" s="517"/>
      <c r="B458" s="517"/>
      <c r="C458" s="517"/>
      <c r="D458" s="517"/>
      <c r="E458" s="517"/>
      <c r="F458" s="517"/>
      <c r="G458" s="517"/>
      <c r="H458" s="517"/>
      <c r="I458" s="517"/>
      <c r="J458" s="517"/>
      <c r="K458" s="517"/>
      <c r="L458" s="517"/>
      <c r="M458" s="518"/>
      <c r="N458" s="517"/>
      <c r="O458" s="517"/>
    </row>
    <row r="459" spans="1:15" s="516" customFormat="1" x14ac:dyDescent="0.2">
      <c r="A459" s="517"/>
      <c r="B459" s="517"/>
      <c r="C459" s="517"/>
      <c r="D459" s="517"/>
      <c r="E459" s="517"/>
      <c r="F459" s="517"/>
      <c r="G459" s="517"/>
      <c r="H459" s="517"/>
      <c r="I459" s="517"/>
      <c r="J459" s="517"/>
      <c r="K459" s="517"/>
      <c r="L459" s="517"/>
      <c r="M459" s="518"/>
      <c r="N459" s="517"/>
      <c r="O459" s="517"/>
    </row>
    <row r="460" spans="1:15" s="516" customFormat="1" x14ac:dyDescent="0.2">
      <c r="A460" s="517"/>
      <c r="B460" s="517"/>
      <c r="C460" s="517"/>
      <c r="D460" s="517"/>
      <c r="E460" s="517"/>
      <c r="F460" s="517"/>
      <c r="G460" s="517"/>
      <c r="H460" s="517"/>
      <c r="I460" s="517"/>
      <c r="J460" s="517"/>
      <c r="K460" s="517"/>
      <c r="L460" s="517"/>
      <c r="M460" s="518"/>
      <c r="N460" s="517"/>
      <c r="O460" s="517"/>
    </row>
    <row r="461" spans="1:15" s="516" customFormat="1" x14ac:dyDescent="0.2">
      <c r="A461" s="517"/>
      <c r="B461" s="517"/>
      <c r="C461" s="517"/>
      <c r="D461" s="517"/>
      <c r="E461" s="517"/>
      <c r="F461" s="517"/>
      <c r="G461" s="517"/>
      <c r="H461" s="517"/>
      <c r="I461" s="517"/>
      <c r="J461" s="517"/>
      <c r="K461" s="517"/>
      <c r="L461" s="517"/>
      <c r="M461" s="518"/>
      <c r="N461" s="517"/>
      <c r="O461" s="517"/>
    </row>
    <row r="462" spans="1:15" s="516" customFormat="1" x14ac:dyDescent="0.2">
      <c r="A462" s="517"/>
      <c r="B462" s="517"/>
      <c r="C462" s="517"/>
      <c r="D462" s="517"/>
      <c r="E462" s="517"/>
      <c r="F462" s="517"/>
      <c r="G462" s="517"/>
      <c r="H462" s="517"/>
      <c r="I462" s="517"/>
      <c r="J462" s="517"/>
      <c r="K462" s="517"/>
      <c r="L462" s="517"/>
      <c r="M462" s="518"/>
      <c r="N462" s="517"/>
      <c r="O462" s="517"/>
    </row>
    <row r="463" spans="1:15" s="516" customFormat="1" x14ac:dyDescent="0.2">
      <c r="A463" s="517"/>
      <c r="B463" s="517"/>
      <c r="C463" s="517"/>
      <c r="D463" s="517"/>
      <c r="E463" s="517"/>
      <c r="F463" s="517"/>
      <c r="G463" s="517"/>
      <c r="H463" s="517"/>
      <c r="I463" s="517"/>
      <c r="J463" s="517"/>
      <c r="K463" s="517"/>
      <c r="L463" s="517"/>
      <c r="M463" s="518"/>
      <c r="N463" s="517"/>
      <c r="O463" s="517"/>
    </row>
    <row r="464" spans="1:15" s="516" customFormat="1" x14ac:dyDescent="0.2">
      <c r="A464" s="517"/>
      <c r="B464" s="517"/>
      <c r="C464" s="517"/>
      <c r="D464" s="517"/>
      <c r="E464" s="517"/>
      <c r="F464" s="517"/>
      <c r="G464" s="517"/>
      <c r="H464" s="517"/>
      <c r="I464" s="517"/>
      <c r="J464" s="517"/>
      <c r="K464" s="517"/>
      <c r="L464" s="517"/>
      <c r="M464" s="518"/>
      <c r="N464" s="517"/>
      <c r="O464" s="517"/>
    </row>
    <row r="465" spans="1:15" s="516" customFormat="1" x14ac:dyDescent="0.2">
      <c r="A465" s="517"/>
      <c r="B465" s="517"/>
      <c r="C465" s="517"/>
      <c r="D465" s="517"/>
      <c r="E465" s="517"/>
      <c r="F465" s="517"/>
      <c r="G465" s="517"/>
      <c r="H465" s="517"/>
      <c r="I465" s="517"/>
      <c r="J465" s="517"/>
      <c r="K465" s="517"/>
      <c r="L465" s="517"/>
      <c r="M465" s="518"/>
      <c r="N465" s="517"/>
      <c r="O465" s="517"/>
    </row>
    <row r="466" spans="1:15" s="516" customFormat="1" x14ac:dyDescent="0.2">
      <c r="A466" s="517"/>
      <c r="B466" s="517"/>
      <c r="C466" s="517"/>
      <c r="D466" s="517"/>
      <c r="E466" s="517"/>
      <c r="F466" s="517"/>
      <c r="G466" s="517"/>
      <c r="H466" s="517"/>
      <c r="I466" s="517"/>
      <c r="J466" s="517"/>
      <c r="K466" s="517"/>
      <c r="L466" s="517"/>
      <c r="M466" s="518"/>
      <c r="N466" s="517"/>
      <c r="O466" s="517"/>
    </row>
    <row r="467" spans="1:15" s="516" customFormat="1" x14ac:dyDescent="0.2">
      <c r="A467" s="517"/>
      <c r="B467" s="517"/>
      <c r="C467" s="517"/>
      <c r="D467" s="517"/>
      <c r="E467" s="517"/>
      <c r="F467" s="517"/>
      <c r="G467" s="517"/>
      <c r="H467" s="517"/>
      <c r="I467" s="517"/>
      <c r="J467" s="517"/>
      <c r="K467" s="517"/>
      <c r="L467" s="517"/>
      <c r="M467" s="518"/>
      <c r="N467" s="517"/>
      <c r="O467" s="517"/>
    </row>
    <row r="468" spans="1:15" s="516" customFormat="1" x14ac:dyDescent="0.2">
      <c r="A468" s="517"/>
      <c r="B468" s="517"/>
      <c r="C468" s="517"/>
      <c r="D468" s="517"/>
      <c r="E468" s="517"/>
      <c r="F468" s="517"/>
      <c r="G468" s="517"/>
      <c r="H468" s="517"/>
      <c r="I468" s="517"/>
      <c r="J468" s="517"/>
      <c r="K468" s="517"/>
      <c r="L468" s="517"/>
      <c r="M468" s="518"/>
      <c r="N468" s="517"/>
      <c r="O468" s="517"/>
    </row>
    <row r="469" spans="1:15" s="516" customFormat="1" x14ac:dyDescent="0.2">
      <c r="A469" s="517"/>
      <c r="B469" s="517"/>
      <c r="C469" s="517"/>
      <c r="D469" s="517"/>
      <c r="E469" s="517"/>
      <c r="F469" s="517"/>
      <c r="G469" s="517"/>
      <c r="H469" s="517"/>
      <c r="I469" s="517"/>
      <c r="J469" s="517"/>
      <c r="K469" s="517"/>
      <c r="L469" s="517"/>
      <c r="M469" s="518"/>
      <c r="N469" s="517"/>
      <c r="O469" s="517"/>
    </row>
    <row r="470" spans="1:15" s="516" customFormat="1" x14ac:dyDescent="0.2">
      <c r="A470" s="517"/>
      <c r="B470" s="517"/>
      <c r="C470" s="517"/>
      <c r="D470" s="517"/>
      <c r="E470" s="517"/>
      <c r="F470" s="517"/>
      <c r="G470" s="517"/>
      <c r="H470" s="517"/>
      <c r="I470" s="517"/>
      <c r="J470" s="517"/>
      <c r="K470" s="517"/>
      <c r="L470" s="517"/>
      <c r="M470" s="518"/>
      <c r="N470" s="517"/>
      <c r="O470" s="517"/>
    </row>
    <row r="471" spans="1:15" s="516" customFormat="1" x14ac:dyDescent="0.2">
      <c r="A471" s="517"/>
      <c r="B471" s="517"/>
      <c r="C471" s="517"/>
      <c r="D471" s="517"/>
      <c r="E471" s="517"/>
      <c r="F471" s="517"/>
      <c r="G471" s="517"/>
      <c r="H471" s="517"/>
      <c r="I471" s="517"/>
      <c r="J471" s="517"/>
      <c r="K471" s="517"/>
      <c r="L471" s="517"/>
      <c r="M471" s="518"/>
      <c r="N471" s="517"/>
      <c r="O471" s="517"/>
    </row>
    <row r="472" spans="1:15" s="516" customFormat="1" x14ac:dyDescent="0.2">
      <c r="A472" s="517"/>
      <c r="B472" s="517"/>
      <c r="C472" s="517"/>
      <c r="D472" s="517"/>
      <c r="E472" s="517"/>
      <c r="F472" s="517"/>
      <c r="G472" s="517"/>
      <c r="H472" s="517"/>
      <c r="I472" s="517"/>
      <c r="J472" s="517"/>
      <c r="K472" s="517"/>
      <c r="L472" s="517"/>
      <c r="M472" s="518"/>
      <c r="N472" s="517"/>
      <c r="O472" s="517"/>
    </row>
    <row r="473" spans="1:15" s="516" customFormat="1" x14ac:dyDescent="0.2">
      <c r="A473" s="517"/>
      <c r="B473" s="517"/>
      <c r="C473" s="517"/>
      <c r="D473" s="517"/>
      <c r="E473" s="517"/>
      <c r="F473" s="517"/>
      <c r="G473" s="517"/>
      <c r="H473" s="517"/>
      <c r="I473" s="517"/>
      <c r="J473" s="517"/>
      <c r="K473" s="517"/>
      <c r="L473" s="517"/>
      <c r="M473" s="518"/>
      <c r="N473" s="517"/>
      <c r="O473" s="517"/>
    </row>
    <row r="474" spans="1:15" s="516" customFormat="1" x14ac:dyDescent="0.2">
      <c r="A474" s="517"/>
      <c r="B474" s="517"/>
      <c r="C474" s="517"/>
      <c r="D474" s="517"/>
      <c r="E474" s="517"/>
      <c r="F474" s="517"/>
      <c r="G474" s="517"/>
      <c r="H474" s="517"/>
      <c r="I474" s="517"/>
      <c r="J474" s="517"/>
      <c r="K474" s="517"/>
      <c r="L474" s="517"/>
      <c r="M474" s="518"/>
      <c r="N474" s="517"/>
      <c r="O474" s="517"/>
    </row>
    <row r="475" spans="1:15" s="516" customFormat="1" x14ac:dyDescent="0.2">
      <c r="A475" s="517"/>
      <c r="B475" s="517"/>
      <c r="C475" s="517"/>
      <c r="D475" s="517"/>
      <c r="E475" s="517"/>
      <c r="F475" s="517"/>
      <c r="G475" s="517"/>
      <c r="H475" s="517"/>
      <c r="I475" s="517"/>
      <c r="J475" s="517"/>
      <c r="K475" s="517"/>
      <c r="L475" s="517"/>
      <c r="M475" s="518"/>
      <c r="N475" s="517"/>
      <c r="O475" s="517"/>
    </row>
    <row r="476" spans="1:15" s="516" customFormat="1" x14ac:dyDescent="0.2">
      <c r="A476" s="517"/>
      <c r="B476" s="517"/>
      <c r="C476" s="517"/>
      <c r="D476" s="517"/>
      <c r="E476" s="517"/>
      <c r="F476" s="517"/>
      <c r="G476" s="517"/>
      <c r="H476" s="517"/>
      <c r="I476" s="517"/>
      <c r="J476" s="517"/>
      <c r="K476" s="517"/>
      <c r="L476" s="517"/>
      <c r="M476" s="518"/>
      <c r="N476" s="517"/>
      <c r="O476" s="517"/>
    </row>
    <row r="477" spans="1:15" s="516" customFormat="1" x14ac:dyDescent="0.2">
      <c r="A477" s="517"/>
      <c r="B477" s="517"/>
      <c r="C477" s="517"/>
      <c r="D477" s="517"/>
      <c r="E477" s="517"/>
      <c r="F477" s="517"/>
      <c r="G477" s="517"/>
      <c r="H477" s="517"/>
      <c r="I477" s="517"/>
      <c r="J477" s="517"/>
      <c r="K477" s="517"/>
      <c r="L477" s="517"/>
      <c r="M477" s="518"/>
      <c r="N477" s="517"/>
      <c r="O477" s="517"/>
    </row>
    <row r="478" spans="1:15" s="516" customFormat="1" x14ac:dyDescent="0.2">
      <c r="A478" s="517"/>
      <c r="B478" s="517"/>
      <c r="C478" s="517"/>
      <c r="D478" s="517"/>
      <c r="E478" s="517"/>
      <c r="F478" s="517"/>
      <c r="G478" s="517"/>
      <c r="H478" s="517"/>
      <c r="I478" s="517"/>
      <c r="J478" s="517"/>
      <c r="K478" s="517"/>
      <c r="L478" s="517"/>
      <c r="M478" s="518"/>
      <c r="N478" s="517"/>
      <c r="O478" s="517"/>
    </row>
    <row r="479" spans="1:15" s="516" customFormat="1" x14ac:dyDescent="0.2">
      <c r="A479" s="517"/>
      <c r="B479" s="517"/>
      <c r="C479" s="517"/>
      <c r="D479" s="517"/>
      <c r="E479" s="517"/>
      <c r="F479" s="517"/>
      <c r="G479" s="517"/>
      <c r="H479" s="517"/>
      <c r="I479" s="517"/>
      <c r="J479" s="517"/>
      <c r="K479" s="517"/>
      <c r="L479" s="517"/>
      <c r="M479" s="518"/>
      <c r="N479" s="517"/>
      <c r="O479" s="517"/>
    </row>
    <row r="480" spans="1:15" s="516" customFormat="1" x14ac:dyDescent="0.2">
      <c r="A480" s="517"/>
      <c r="B480" s="517"/>
      <c r="C480" s="517"/>
      <c r="D480" s="517"/>
      <c r="E480" s="517"/>
      <c r="F480" s="517"/>
      <c r="G480" s="517"/>
      <c r="H480" s="517"/>
      <c r="I480" s="517"/>
      <c r="J480" s="517"/>
      <c r="K480" s="517"/>
      <c r="L480" s="517"/>
      <c r="M480" s="518"/>
      <c r="N480" s="517"/>
      <c r="O480" s="517"/>
    </row>
    <row r="481" spans="1:15" s="516" customFormat="1" x14ac:dyDescent="0.2">
      <c r="A481" s="517"/>
      <c r="B481" s="517"/>
      <c r="C481" s="517"/>
      <c r="D481" s="517"/>
      <c r="E481" s="517"/>
      <c r="F481" s="517"/>
      <c r="G481" s="517"/>
      <c r="H481" s="517"/>
      <c r="I481" s="517"/>
      <c r="J481" s="517"/>
      <c r="K481" s="517"/>
      <c r="L481" s="517"/>
      <c r="M481" s="518"/>
      <c r="N481" s="517"/>
      <c r="O481" s="517"/>
    </row>
    <row r="482" spans="1:15" s="516" customFormat="1" x14ac:dyDescent="0.2">
      <c r="A482" s="517"/>
      <c r="B482" s="517"/>
      <c r="C482" s="517"/>
      <c r="D482" s="517"/>
      <c r="E482" s="517"/>
      <c r="F482" s="517"/>
      <c r="G482" s="517"/>
      <c r="H482" s="517"/>
      <c r="I482" s="517"/>
      <c r="J482" s="517"/>
      <c r="K482" s="517"/>
      <c r="L482" s="517"/>
      <c r="M482" s="518"/>
      <c r="N482" s="517"/>
      <c r="O482" s="517"/>
    </row>
    <row r="483" spans="1:15" s="516" customFormat="1" x14ac:dyDescent="0.2">
      <c r="A483" s="517"/>
      <c r="B483" s="517"/>
      <c r="C483" s="517"/>
      <c r="D483" s="517"/>
      <c r="E483" s="517"/>
      <c r="F483" s="517"/>
      <c r="G483" s="517"/>
      <c r="H483" s="517"/>
      <c r="I483" s="517"/>
      <c r="J483" s="517"/>
      <c r="K483" s="517"/>
      <c r="L483" s="517"/>
      <c r="M483" s="518"/>
      <c r="N483" s="517"/>
      <c r="O483" s="517"/>
    </row>
    <row r="484" spans="1:15" s="516" customFormat="1" x14ac:dyDescent="0.2">
      <c r="A484" s="517"/>
      <c r="B484" s="517"/>
      <c r="C484" s="517"/>
      <c r="D484" s="517"/>
      <c r="E484" s="517"/>
      <c r="F484" s="517"/>
      <c r="G484" s="517"/>
      <c r="H484" s="517"/>
      <c r="I484" s="517"/>
      <c r="J484" s="517"/>
      <c r="K484" s="517"/>
      <c r="L484" s="517"/>
      <c r="M484" s="518"/>
      <c r="N484" s="517"/>
      <c r="O484" s="517"/>
    </row>
    <row r="485" spans="1:15" s="516" customFormat="1" x14ac:dyDescent="0.2">
      <c r="A485" s="517"/>
      <c r="B485" s="517"/>
      <c r="C485" s="517"/>
      <c r="D485" s="517"/>
      <c r="E485" s="517"/>
      <c r="F485" s="517"/>
      <c r="G485" s="517"/>
      <c r="H485" s="517"/>
      <c r="I485" s="517"/>
      <c r="J485" s="517"/>
      <c r="K485" s="517"/>
      <c r="L485" s="517"/>
      <c r="M485" s="518"/>
      <c r="N485" s="517"/>
      <c r="O485" s="517"/>
    </row>
    <row r="486" spans="1:15" s="516" customFormat="1" x14ac:dyDescent="0.2">
      <c r="A486" s="517"/>
      <c r="B486" s="517"/>
      <c r="C486" s="517"/>
      <c r="D486" s="517"/>
      <c r="E486" s="517"/>
      <c r="F486" s="517"/>
      <c r="G486" s="517"/>
      <c r="H486" s="517"/>
      <c r="I486" s="517"/>
      <c r="J486" s="517"/>
      <c r="K486" s="517"/>
      <c r="L486" s="517"/>
      <c r="M486" s="518"/>
      <c r="N486" s="517"/>
      <c r="O486" s="517"/>
    </row>
    <row r="487" spans="1:15" s="516" customFormat="1" x14ac:dyDescent="0.2">
      <c r="A487" s="517"/>
      <c r="B487" s="517"/>
      <c r="C487" s="517"/>
      <c r="D487" s="517"/>
      <c r="E487" s="517"/>
      <c r="F487" s="517"/>
      <c r="G487" s="517"/>
      <c r="H487" s="517"/>
      <c r="I487" s="517"/>
      <c r="J487" s="517"/>
      <c r="K487" s="517"/>
      <c r="L487" s="517"/>
      <c r="M487" s="518"/>
      <c r="N487" s="517"/>
      <c r="O487" s="517"/>
    </row>
    <row r="488" spans="1:15" s="516" customFormat="1" x14ac:dyDescent="0.2">
      <c r="A488" s="517"/>
      <c r="B488" s="517"/>
      <c r="C488" s="517"/>
      <c r="D488" s="517"/>
      <c r="E488" s="517"/>
      <c r="F488" s="517"/>
      <c r="G488" s="517"/>
      <c r="H488" s="517"/>
      <c r="I488" s="517"/>
      <c r="J488" s="517"/>
      <c r="K488" s="517"/>
      <c r="L488" s="517"/>
      <c r="M488" s="518"/>
      <c r="N488" s="517"/>
      <c r="O488" s="517"/>
    </row>
    <row r="489" spans="1:15" s="516" customFormat="1" x14ac:dyDescent="0.2">
      <c r="A489" s="517"/>
      <c r="B489" s="517"/>
      <c r="C489" s="517"/>
      <c r="D489" s="517"/>
      <c r="E489" s="517"/>
      <c r="F489" s="517"/>
      <c r="G489" s="517"/>
      <c r="H489" s="517"/>
      <c r="I489" s="517"/>
      <c r="J489" s="517"/>
      <c r="K489" s="517"/>
      <c r="L489" s="517"/>
      <c r="M489" s="518"/>
      <c r="N489" s="517"/>
      <c r="O489" s="517"/>
    </row>
    <row r="490" spans="1:15" s="516" customFormat="1" x14ac:dyDescent="0.2">
      <c r="A490" s="517"/>
      <c r="B490" s="517"/>
      <c r="C490" s="517"/>
      <c r="D490" s="517"/>
      <c r="E490" s="517"/>
      <c r="F490" s="517"/>
      <c r="G490" s="517"/>
      <c r="H490" s="517"/>
      <c r="I490" s="517"/>
      <c r="J490" s="517"/>
      <c r="K490" s="517"/>
      <c r="L490" s="517"/>
      <c r="M490" s="518"/>
      <c r="N490" s="517"/>
      <c r="O490" s="517"/>
    </row>
    <row r="491" spans="1:15" s="516" customFormat="1" x14ac:dyDescent="0.2">
      <c r="A491" s="517"/>
      <c r="B491" s="517"/>
      <c r="C491" s="517"/>
      <c r="D491" s="517"/>
      <c r="E491" s="517"/>
      <c r="F491" s="517"/>
      <c r="G491" s="517"/>
      <c r="H491" s="517"/>
      <c r="I491" s="517"/>
      <c r="J491" s="517"/>
      <c r="K491" s="517"/>
      <c r="L491" s="517"/>
      <c r="M491" s="518"/>
      <c r="N491" s="517"/>
      <c r="O491" s="517"/>
    </row>
    <row r="492" spans="1:15" s="516" customFormat="1" x14ac:dyDescent="0.2">
      <c r="A492" s="517"/>
      <c r="B492" s="517"/>
      <c r="C492" s="517"/>
      <c r="D492" s="517"/>
      <c r="E492" s="517"/>
      <c r="F492" s="517"/>
      <c r="G492" s="517"/>
      <c r="H492" s="517"/>
      <c r="I492" s="517"/>
      <c r="J492" s="517"/>
      <c r="K492" s="517"/>
      <c r="L492" s="517"/>
      <c r="M492" s="518"/>
      <c r="N492" s="517"/>
      <c r="O492" s="517"/>
    </row>
    <row r="493" spans="1:15" s="516" customFormat="1" x14ac:dyDescent="0.2">
      <c r="A493" s="517"/>
      <c r="B493" s="517"/>
      <c r="C493" s="517"/>
      <c r="D493" s="517"/>
      <c r="E493" s="517"/>
      <c r="F493" s="517"/>
      <c r="G493" s="517"/>
      <c r="H493" s="517"/>
      <c r="I493" s="517"/>
      <c r="J493" s="517"/>
      <c r="K493" s="517"/>
      <c r="L493" s="517"/>
      <c r="M493" s="518"/>
      <c r="N493" s="517"/>
      <c r="O493" s="517"/>
    </row>
    <row r="494" spans="1:15" s="516" customFormat="1" x14ac:dyDescent="0.2">
      <c r="A494" s="517"/>
      <c r="B494" s="517"/>
      <c r="C494" s="517"/>
      <c r="D494" s="517"/>
      <c r="E494" s="517"/>
      <c r="F494" s="517"/>
      <c r="G494" s="517"/>
      <c r="H494" s="517"/>
      <c r="I494" s="517"/>
      <c r="J494" s="517"/>
      <c r="K494" s="517"/>
      <c r="L494" s="517"/>
      <c r="M494" s="518"/>
      <c r="N494" s="517"/>
      <c r="O494" s="517"/>
    </row>
    <row r="495" spans="1:15" s="516" customFormat="1" x14ac:dyDescent="0.2">
      <c r="A495" s="517"/>
      <c r="B495" s="517"/>
      <c r="C495" s="517"/>
      <c r="D495" s="517"/>
      <c r="E495" s="517"/>
      <c r="F495" s="517"/>
      <c r="G495" s="517"/>
      <c r="H495" s="517"/>
      <c r="I495" s="517"/>
      <c r="J495" s="517"/>
      <c r="K495" s="517"/>
      <c r="L495" s="517"/>
      <c r="M495" s="518"/>
      <c r="N495" s="517"/>
      <c r="O495" s="517"/>
    </row>
    <row r="496" spans="1:15" s="516" customFormat="1" x14ac:dyDescent="0.2">
      <c r="A496" s="517"/>
      <c r="B496" s="517"/>
      <c r="C496" s="517"/>
      <c r="D496" s="517"/>
      <c r="E496" s="517"/>
      <c r="F496" s="517"/>
      <c r="G496" s="517"/>
      <c r="H496" s="517"/>
      <c r="I496" s="517"/>
      <c r="J496" s="517"/>
      <c r="K496" s="517"/>
      <c r="L496" s="517"/>
      <c r="M496" s="518"/>
      <c r="N496" s="517"/>
      <c r="O496" s="517"/>
    </row>
    <row r="497" spans="1:15" s="516" customFormat="1" x14ac:dyDescent="0.2">
      <c r="A497" s="517"/>
      <c r="B497" s="517"/>
      <c r="C497" s="517"/>
      <c r="D497" s="517"/>
      <c r="E497" s="517"/>
      <c r="F497" s="517"/>
      <c r="G497" s="517"/>
      <c r="H497" s="517"/>
      <c r="I497" s="517"/>
      <c r="J497" s="517"/>
      <c r="K497" s="517"/>
      <c r="L497" s="517"/>
      <c r="M497" s="518"/>
      <c r="N497" s="517"/>
      <c r="O497" s="517"/>
    </row>
    <row r="498" spans="1:15" s="516" customFormat="1" x14ac:dyDescent="0.2">
      <c r="A498" s="517"/>
      <c r="B498" s="517"/>
      <c r="C498" s="517"/>
      <c r="D498" s="517"/>
      <c r="E498" s="517"/>
      <c r="F498" s="517"/>
      <c r="G498" s="517"/>
      <c r="H498" s="517"/>
      <c r="I498" s="517"/>
      <c r="J498" s="517"/>
      <c r="K498" s="517"/>
      <c r="L498" s="517"/>
      <c r="M498" s="518"/>
      <c r="N498" s="517"/>
      <c r="O498" s="517"/>
    </row>
    <row r="499" spans="1:15" s="516" customFormat="1" x14ac:dyDescent="0.2">
      <c r="A499" s="517"/>
      <c r="B499" s="517"/>
      <c r="C499" s="517"/>
      <c r="D499" s="517"/>
      <c r="E499" s="517"/>
      <c r="F499" s="517"/>
      <c r="G499" s="517"/>
      <c r="H499" s="517"/>
      <c r="I499" s="517"/>
      <c r="J499" s="517"/>
      <c r="K499" s="517"/>
      <c r="L499" s="517"/>
      <c r="M499" s="518"/>
      <c r="N499" s="517"/>
      <c r="O499" s="517"/>
    </row>
    <row r="500" spans="1:15" s="516" customFormat="1" x14ac:dyDescent="0.2">
      <c r="A500" s="517"/>
      <c r="B500" s="517"/>
      <c r="C500" s="517"/>
      <c r="D500" s="517"/>
      <c r="E500" s="517"/>
      <c r="F500" s="517"/>
      <c r="G500" s="517"/>
      <c r="H500" s="517"/>
      <c r="I500" s="517"/>
      <c r="J500" s="517"/>
      <c r="K500" s="517"/>
      <c r="L500" s="517"/>
      <c r="M500" s="518"/>
      <c r="N500" s="517"/>
      <c r="O500" s="517"/>
    </row>
    <row r="501" spans="1:15" s="516" customFormat="1" x14ac:dyDescent="0.2">
      <c r="A501" s="517"/>
      <c r="B501" s="517"/>
      <c r="C501" s="517"/>
      <c r="D501" s="517"/>
      <c r="E501" s="517"/>
      <c r="F501" s="517"/>
      <c r="G501" s="517"/>
      <c r="H501" s="517"/>
      <c r="I501" s="517"/>
      <c r="J501" s="517"/>
      <c r="K501" s="517"/>
      <c r="L501" s="517"/>
      <c r="M501" s="518"/>
      <c r="N501" s="517"/>
      <c r="O501" s="517"/>
    </row>
    <row r="502" spans="1:15" s="516" customFormat="1" x14ac:dyDescent="0.2">
      <c r="A502" s="517"/>
      <c r="B502" s="517"/>
      <c r="C502" s="517"/>
      <c r="D502" s="517"/>
      <c r="E502" s="517"/>
      <c r="F502" s="517"/>
      <c r="G502" s="517"/>
      <c r="H502" s="517"/>
      <c r="I502" s="517"/>
      <c r="J502" s="517"/>
      <c r="K502" s="517"/>
      <c r="L502" s="517"/>
      <c r="M502" s="518"/>
      <c r="N502" s="517"/>
      <c r="O502" s="517"/>
    </row>
    <row r="503" spans="1:15" s="516" customFormat="1" x14ac:dyDescent="0.2">
      <c r="A503" s="517"/>
      <c r="B503" s="517"/>
      <c r="C503" s="517"/>
      <c r="D503" s="517"/>
      <c r="E503" s="517"/>
      <c r="F503" s="517"/>
      <c r="G503" s="517"/>
      <c r="H503" s="517"/>
      <c r="I503" s="517"/>
      <c r="J503" s="517"/>
      <c r="K503" s="517"/>
      <c r="L503" s="517"/>
      <c r="M503" s="518"/>
      <c r="N503" s="517"/>
      <c r="O503" s="517"/>
    </row>
    <row r="504" spans="1:15" s="516" customFormat="1" x14ac:dyDescent="0.2">
      <c r="A504" s="517"/>
      <c r="B504" s="517"/>
      <c r="C504" s="517"/>
      <c r="D504" s="517"/>
      <c r="E504" s="517"/>
      <c r="F504" s="517"/>
      <c r="G504" s="517"/>
      <c r="H504" s="517"/>
      <c r="I504" s="517"/>
      <c r="J504" s="517"/>
      <c r="K504" s="517"/>
      <c r="L504" s="517"/>
      <c r="M504" s="518"/>
      <c r="N504" s="517"/>
      <c r="O504" s="517"/>
    </row>
    <row r="505" spans="1:15" s="516" customFormat="1" x14ac:dyDescent="0.2">
      <c r="A505" s="517"/>
      <c r="B505" s="517"/>
      <c r="C505" s="517"/>
      <c r="D505" s="517"/>
      <c r="E505" s="517"/>
      <c r="F505" s="517"/>
      <c r="G505" s="517"/>
      <c r="H505" s="517"/>
      <c r="I505" s="517"/>
      <c r="J505" s="517"/>
      <c r="K505" s="517"/>
      <c r="L505" s="517"/>
      <c r="M505" s="518"/>
      <c r="N505" s="517"/>
      <c r="O505" s="517"/>
    </row>
    <row r="506" spans="1:15" s="516" customFormat="1" x14ac:dyDescent="0.2">
      <c r="A506" s="517"/>
      <c r="B506" s="517"/>
      <c r="C506" s="517"/>
      <c r="D506" s="517"/>
      <c r="E506" s="517"/>
      <c r="F506" s="517"/>
      <c r="G506" s="517"/>
      <c r="H506" s="517"/>
      <c r="I506" s="517"/>
      <c r="J506" s="517"/>
      <c r="K506" s="517"/>
      <c r="L506" s="517"/>
      <c r="M506" s="518"/>
      <c r="N506" s="517"/>
      <c r="O506" s="517"/>
    </row>
    <row r="507" spans="1:15" s="516" customFormat="1" x14ac:dyDescent="0.2">
      <c r="A507" s="517"/>
      <c r="B507" s="517"/>
      <c r="C507" s="517"/>
      <c r="D507" s="517"/>
      <c r="E507" s="517"/>
      <c r="F507" s="517"/>
      <c r="G507" s="517"/>
      <c r="H507" s="517"/>
      <c r="I507" s="517"/>
      <c r="J507" s="517"/>
      <c r="K507" s="517"/>
      <c r="L507" s="517"/>
      <c r="M507" s="518"/>
      <c r="N507" s="517"/>
      <c r="O507" s="517"/>
    </row>
    <row r="508" spans="1:15" s="516" customFormat="1" x14ac:dyDescent="0.2">
      <c r="A508" s="517"/>
      <c r="B508" s="517"/>
      <c r="C508" s="517"/>
      <c r="D508" s="517"/>
      <c r="E508" s="517"/>
      <c r="F508" s="517"/>
      <c r="G508" s="517"/>
      <c r="H508" s="517"/>
      <c r="I508" s="517"/>
      <c r="J508" s="517"/>
      <c r="K508" s="517"/>
      <c r="L508" s="517"/>
      <c r="M508" s="518"/>
      <c r="N508" s="517"/>
      <c r="O508" s="517"/>
    </row>
    <row r="509" spans="1:15" s="516" customFormat="1" x14ac:dyDescent="0.2">
      <c r="A509" s="517"/>
      <c r="B509" s="517"/>
      <c r="C509" s="517"/>
      <c r="D509" s="517"/>
      <c r="E509" s="517"/>
      <c r="F509" s="517"/>
      <c r="G509" s="517"/>
      <c r="H509" s="517"/>
      <c r="I509" s="517"/>
      <c r="J509" s="517"/>
      <c r="K509" s="517"/>
      <c r="L509" s="517"/>
      <c r="M509" s="518"/>
      <c r="N509" s="517"/>
      <c r="O509" s="517"/>
    </row>
    <row r="510" spans="1:15" s="516" customFormat="1" x14ac:dyDescent="0.2">
      <c r="A510" s="517"/>
      <c r="B510" s="517"/>
      <c r="C510" s="517"/>
      <c r="D510" s="517"/>
      <c r="E510" s="517"/>
      <c r="F510" s="517"/>
      <c r="G510" s="517"/>
      <c r="H510" s="517"/>
      <c r="I510" s="517"/>
      <c r="J510" s="517"/>
      <c r="K510" s="517"/>
      <c r="L510" s="517"/>
      <c r="M510" s="518"/>
      <c r="N510" s="517"/>
      <c r="O510" s="517"/>
    </row>
    <row r="511" spans="1:15" s="516" customFormat="1" x14ac:dyDescent="0.2">
      <c r="A511" s="517"/>
      <c r="B511" s="517"/>
      <c r="C511" s="517"/>
      <c r="D511" s="517"/>
      <c r="E511" s="517"/>
      <c r="F511" s="517"/>
      <c r="G511" s="517"/>
      <c r="H511" s="517"/>
      <c r="I511" s="517"/>
      <c r="J511" s="517"/>
      <c r="K511" s="517"/>
      <c r="L511" s="517"/>
      <c r="M511" s="518"/>
      <c r="N511" s="517"/>
      <c r="O511" s="517"/>
    </row>
    <row r="512" spans="1:15" s="516" customFormat="1" x14ac:dyDescent="0.2">
      <c r="A512" s="517"/>
      <c r="B512" s="517"/>
      <c r="C512" s="517"/>
      <c r="D512" s="517"/>
      <c r="E512" s="517"/>
      <c r="F512" s="517"/>
      <c r="G512" s="517"/>
      <c r="H512" s="517"/>
      <c r="I512" s="517"/>
      <c r="J512" s="517"/>
      <c r="K512" s="517"/>
      <c r="L512" s="517"/>
      <c r="M512" s="518"/>
      <c r="N512" s="517"/>
      <c r="O512" s="517"/>
    </row>
    <row r="513" spans="1:15" s="516" customFormat="1" x14ac:dyDescent="0.2">
      <c r="A513" s="517"/>
      <c r="B513" s="517"/>
      <c r="C513" s="517"/>
      <c r="D513" s="517"/>
      <c r="E513" s="517"/>
      <c r="F513" s="517"/>
      <c r="G513" s="517"/>
      <c r="H513" s="517"/>
      <c r="I513" s="517"/>
      <c r="J513" s="517"/>
      <c r="K513" s="517"/>
      <c r="L513" s="517"/>
      <c r="M513" s="518"/>
      <c r="N513" s="517"/>
      <c r="O513" s="517"/>
    </row>
    <row r="514" spans="1:15" s="516" customFormat="1" x14ac:dyDescent="0.2">
      <c r="A514" s="517"/>
      <c r="B514" s="517"/>
      <c r="C514" s="517"/>
      <c r="D514" s="517"/>
      <c r="E514" s="517"/>
      <c r="F514" s="517"/>
      <c r="G514" s="517"/>
      <c r="H514" s="517"/>
      <c r="I514" s="517"/>
      <c r="J514" s="517"/>
      <c r="K514" s="517"/>
      <c r="L514" s="517"/>
      <c r="M514" s="518"/>
      <c r="N514" s="517"/>
      <c r="O514" s="517"/>
    </row>
    <row r="515" spans="1:15" s="516" customFormat="1" x14ac:dyDescent="0.2">
      <c r="A515" s="517"/>
      <c r="B515" s="517"/>
      <c r="C515" s="517"/>
      <c r="D515" s="517"/>
      <c r="E515" s="517"/>
      <c r="F515" s="517"/>
      <c r="G515" s="517"/>
      <c r="H515" s="517"/>
      <c r="I515" s="517"/>
      <c r="J515" s="517"/>
      <c r="K515" s="517"/>
      <c r="L515" s="517"/>
      <c r="M515" s="518"/>
      <c r="N515" s="517"/>
      <c r="O515" s="517"/>
    </row>
    <row r="516" spans="1:15" s="516" customFormat="1" x14ac:dyDescent="0.2">
      <c r="A516" s="517"/>
      <c r="B516" s="517"/>
      <c r="C516" s="517"/>
      <c r="D516" s="517"/>
      <c r="E516" s="517"/>
      <c r="F516" s="517"/>
      <c r="G516" s="517"/>
      <c r="H516" s="517"/>
      <c r="I516" s="517"/>
      <c r="J516" s="517"/>
      <c r="K516" s="517"/>
      <c r="L516" s="517"/>
      <c r="M516" s="518"/>
      <c r="N516" s="517"/>
      <c r="O516" s="517"/>
    </row>
    <row r="517" spans="1:15" s="516" customFormat="1" x14ac:dyDescent="0.2">
      <c r="A517" s="517"/>
      <c r="B517" s="517"/>
      <c r="C517" s="517"/>
      <c r="D517" s="517"/>
      <c r="E517" s="517"/>
      <c r="F517" s="517"/>
      <c r="G517" s="517"/>
      <c r="H517" s="517"/>
      <c r="I517" s="517"/>
      <c r="J517" s="517"/>
      <c r="K517" s="517"/>
      <c r="L517" s="517"/>
      <c r="M517" s="518"/>
      <c r="N517" s="517"/>
      <c r="O517" s="517"/>
    </row>
    <row r="518" spans="1:15" s="516" customFormat="1" x14ac:dyDescent="0.2">
      <c r="A518" s="517"/>
      <c r="B518" s="517"/>
      <c r="C518" s="517"/>
      <c r="D518" s="517"/>
      <c r="E518" s="517"/>
      <c r="F518" s="517"/>
      <c r="G518" s="517"/>
      <c r="H518" s="517"/>
      <c r="I518" s="517"/>
      <c r="J518" s="517"/>
      <c r="K518" s="517"/>
      <c r="L518" s="517"/>
      <c r="M518" s="518"/>
      <c r="N518" s="517"/>
      <c r="O518" s="517"/>
    </row>
    <row r="519" spans="1:15" s="516" customFormat="1" x14ac:dyDescent="0.2">
      <c r="A519" s="517"/>
      <c r="B519" s="517"/>
      <c r="C519" s="517"/>
      <c r="D519" s="517"/>
      <c r="E519" s="517"/>
      <c r="F519" s="517"/>
      <c r="G519" s="517"/>
      <c r="H519" s="517"/>
      <c r="I519" s="517"/>
      <c r="J519" s="517"/>
      <c r="K519" s="517"/>
      <c r="L519" s="517"/>
      <c r="M519" s="518"/>
      <c r="N519" s="517"/>
      <c r="O519" s="517"/>
    </row>
    <row r="520" spans="1:15" s="516" customFormat="1" x14ac:dyDescent="0.2">
      <c r="A520" s="517"/>
      <c r="B520" s="517"/>
      <c r="C520" s="517"/>
      <c r="D520" s="517"/>
      <c r="E520" s="517"/>
      <c r="F520" s="517"/>
      <c r="G520" s="517"/>
      <c r="H520" s="517"/>
      <c r="I520" s="517"/>
      <c r="J520" s="517"/>
      <c r="K520" s="517"/>
      <c r="L520" s="517"/>
      <c r="M520" s="518"/>
      <c r="N520" s="517"/>
      <c r="O520" s="517"/>
    </row>
    <row r="521" spans="1:15" s="516" customFormat="1" x14ac:dyDescent="0.2">
      <c r="A521" s="517"/>
      <c r="B521" s="517"/>
      <c r="C521" s="517"/>
      <c r="D521" s="517"/>
      <c r="E521" s="517"/>
      <c r="F521" s="517"/>
      <c r="G521" s="517"/>
      <c r="H521" s="517"/>
      <c r="I521" s="517"/>
      <c r="J521" s="517"/>
      <c r="K521" s="517"/>
      <c r="L521" s="517"/>
      <c r="M521" s="518"/>
      <c r="N521" s="517"/>
      <c r="O521" s="517"/>
    </row>
    <row r="522" spans="1:15" s="516" customFormat="1" x14ac:dyDescent="0.2">
      <c r="A522" s="517"/>
      <c r="B522" s="517"/>
      <c r="C522" s="517"/>
      <c r="D522" s="517"/>
      <c r="E522" s="517"/>
      <c r="F522" s="517"/>
      <c r="G522" s="517"/>
      <c r="H522" s="517"/>
      <c r="I522" s="517"/>
      <c r="J522" s="517"/>
      <c r="K522" s="517"/>
      <c r="L522" s="517"/>
      <c r="M522" s="518"/>
      <c r="N522" s="517"/>
      <c r="O522" s="517"/>
    </row>
    <row r="523" spans="1:15" s="516" customFormat="1" x14ac:dyDescent="0.2">
      <c r="A523" s="517"/>
      <c r="B523" s="517"/>
      <c r="C523" s="517"/>
      <c r="D523" s="517"/>
      <c r="E523" s="517"/>
      <c r="F523" s="517"/>
      <c r="G523" s="517"/>
      <c r="H523" s="517"/>
      <c r="I523" s="517"/>
      <c r="J523" s="517"/>
      <c r="K523" s="517"/>
      <c r="L523" s="517"/>
      <c r="M523" s="518"/>
      <c r="N523" s="517"/>
      <c r="O523" s="517"/>
    </row>
    <row r="524" spans="1:15" s="516" customFormat="1" x14ac:dyDescent="0.2">
      <c r="A524" s="517"/>
      <c r="B524" s="517"/>
      <c r="C524" s="517"/>
      <c r="D524" s="517"/>
      <c r="E524" s="517"/>
      <c r="F524" s="517"/>
      <c r="G524" s="517"/>
      <c r="H524" s="517"/>
      <c r="I524" s="517"/>
      <c r="J524" s="517"/>
      <c r="K524" s="517"/>
      <c r="L524" s="517"/>
      <c r="M524" s="518"/>
      <c r="N524" s="517"/>
      <c r="O524" s="517"/>
    </row>
    <row r="525" spans="1:15" s="516" customFormat="1" x14ac:dyDescent="0.2">
      <c r="A525" s="517"/>
      <c r="B525" s="517"/>
      <c r="C525" s="517"/>
      <c r="D525" s="517"/>
      <c r="E525" s="517"/>
      <c r="F525" s="517"/>
      <c r="G525" s="517"/>
      <c r="H525" s="517"/>
      <c r="I525" s="517"/>
      <c r="J525" s="517"/>
      <c r="K525" s="517"/>
      <c r="L525" s="517"/>
      <c r="M525" s="518"/>
      <c r="N525" s="517"/>
      <c r="O525" s="517"/>
    </row>
    <row r="526" spans="1:15" s="516" customFormat="1" x14ac:dyDescent="0.2">
      <c r="A526" s="517"/>
      <c r="B526" s="517"/>
      <c r="C526" s="517"/>
      <c r="D526" s="517"/>
      <c r="E526" s="517"/>
      <c r="F526" s="517"/>
      <c r="G526" s="517"/>
      <c r="H526" s="517"/>
      <c r="I526" s="517"/>
      <c r="J526" s="517"/>
      <c r="K526" s="517"/>
      <c r="L526" s="517"/>
      <c r="M526" s="518"/>
      <c r="N526" s="517"/>
      <c r="O526" s="517"/>
    </row>
    <row r="527" spans="1:15" s="516" customFormat="1" x14ac:dyDescent="0.2">
      <c r="A527" s="517"/>
      <c r="B527" s="517"/>
      <c r="C527" s="517"/>
      <c r="D527" s="517"/>
      <c r="E527" s="517"/>
      <c r="F527" s="517"/>
      <c r="G527" s="517"/>
      <c r="H527" s="517"/>
      <c r="I527" s="517"/>
      <c r="J527" s="517"/>
      <c r="K527" s="517"/>
      <c r="L527" s="517"/>
      <c r="M527" s="518"/>
      <c r="N527" s="517"/>
      <c r="O527" s="517"/>
    </row>
    <row r="528" spans="1:15" s="516" customFormat="1" x14ac:dyDescent="0.2">
      <c r="A528" s="517"/>
      <c r="B528" s="517"/>
      <c r="C528" s="517"/>
      <c r="D528" s="517"/>
      <c r="E528" s="517"/>
      <c r="F528" s="517"/>
      <c r="G528" s="517"/>
      <c r="H528" s="517"/>
      <c r="I528" s="517"/>
      <c r="J528" s="517"/>
      <c r="K528" s="517"/>
      <c r="L528" s="517"/>
      <c r="M528" s="518"/>
      <c r="N528" s="517"/>
      <c r="O528" s="517"/>
    </row>
    <row r="529" spans="1:15" s="516" customFormat="1" x14ac:dyDescent="0.2">
      <c r="A529" s="517"/>
      <c r="B529" s="517"/>
      <c r="C529" s="517"/>
      <c r="D529" s="517"/>
      <c r="E529" s="517"/>
      <c r="F529" s="517"/>
      <c r="G529" s="517"/>
      <c r="H529" s="517"/>
      <c r="I529" s="517"/>
      <c r="J529" s="517"/>
      <c r="K529" s="517"/>
      <c r="L529" s="517"/>
      <c r="M529" s="518"/>
      <c r="N529" s="517"/>
      <c r="O529" s="517"/>
    </row>
    <row r="530" spans="1:15" s="516" customFormat="1" x14ac:dyDescent="0.2">
      <c r="A530" s="517"/>
      <c r="B530" s="517"/>
      <c r="C530" s="517"/>
      <c r="D530" s="517"/>
      <c r="E530" s="517"/>
      <c r="F530" s="517"/>
      <c r="G530" s="517"/>
      <c r="H530" s="517"/>
      <c r="I530" s="517"/>
      <c r="J530" s="517"/>
      <c r="K530" s="517"/>
      <c r="L530" s="517"/>
      <c r="M530" s="518"/>
      <c r="N530" s="517"/>
      <c r="O530" s="517"/>
    </row>
    <row r="531" spans="1:15" s="516" customFormat="1" x14ac:dyDescent="0.2">
      <c r="A531" s="517"/>
      <c r="B531" s="517"/>
      <c r="C531" s="517"/>
      <c r="D531" s="517"/>
      <c r="E531" s="517"/>
      <c r="F531" s="517"/>
      <c r="G531" s="517"/>
      <c r="H531" s="517"/>
      <c r="I531" s="517"/>
      <c r="J531" s="517"/>
      <c r="K531" s="517"/>
      <c r="L531" s="517"/>
      <c r="M531" s="518"/>
      <c r="N531" s="517"/>
      <c r="O531" s="517"/>
    </row>
    <row r="532" spans="1:15" s="516" customFormat="1" x14ac:dyDescent="0.2">
      <c r="A532" s="517"/>
      <c r="B532" s="517"/>
      <c r="C532" s="517"/>
      <c r="D532" s="517"/>
      <c r="E532" s="517"/>
      <c r="F532" s="517"/>
      <c r="G532" s="517"/>
      <c r="H532" s="517"/>
      <c r="I532" s="517"/>
      <c r="J532" s="517"/>
      <c r="K532" s="517"/>
      <c r="L532" s="517"/>
      <c r="M532" s="518"/>
      <c r="N532" s="517"/>
      <c r="O532" s="517"/>
    </row>
    <row r="533" spans="1:15" s="516" customFormat="1" x14ac:dyDescent="0.2">
      <c r="A533" s="517"/>
      <c r="B533" s="517"/>
      <c r="C533" s="517"/>
      <c r="D533" s="517"/>
      <c r="E533" s="517"/>
      <c r="F533" s="517"/>
      <c r="G533" s="517"/>
      <c r="H533" s="517"/>
      <c r="I533" s="517"/>
      <c r="J533" s="517"/>
      <c r="K533" s="517"/>
      <c r="L533" s="517"/>
      <c r="M533" s="518"/>
      <c r="N533" s="517"/>
      <c r="O533" s="517"/>
    </row>
    <row r="534" spans="1:15" s="516" customFormat="1" x14ac:dyDescent="0.2">
      <c r="A534" s="517"/>
      <c r="B534" s="517"/>
      <c r="C534" s="517"/>
      <c r="D534" s="517"/>
      <c r="E534" s="517"/>
      <c r="F534" s="517"/>
      <c r="G534" s="517"/>
      <c r="H534" s="517"/>
      <c r="I534" s="517"/>
      <c r="J534" s="517"/>
      <c r="K534" s="517"/>
      <c r="L534" s="517"/>
      <c r="M534" s="518"/>
      <c r="N534" s="517"/>
      <c r="O534" s="517"/>
    </row>
    <row r="535" spans="1:15" s="516" customFormat="1" x14ac:dyDescent="0.2">
      <c r="A535" s="517"/>
      <c r="B535" s="517"/>
      <c r="C535" s="517"/>
      <c r="D535" s="517"/>
      <c r="E535" s="517"/>
      <c r="F535" s="517"/>
      <c r="G535" s="517"/>
      <c r="H535" s="517"/>
      <c r="I535" s="517"/>
      <c r="J535" s="517"/>
      <c r="K535" s="517"/>
      <c r="L535" s="517"/>
      <c r="M535" s="518"/>
      <c r="N535" s="517"/>
      <c r="O535" s="517"/>
    </row>
    <row r="536" spans="1:15" s="516" customFormat="1" x14ac:dyDescent="0.2">
      <c r="A536" s="517"/>
      <c r="B536" s="517"/>
      <c r="C536" s="517"/>
      <c r="D536" s="517"/>
      <c r="E536" s="517"/>
      <c r="F536" s="517"/>
      <c r="G536" s="517"/>
      <c r="H536" s="517"/>
      <c r="I536" s="517"/>
      <c r="J536" s="517"/>
      <c r="K536" s="517"/>
      <c r="L536" s="517"/>
      <c r="M536" s="518"/>
      <c r="N536" s="517"/>
      <c r="O536" s="517"/>
    </row>
    <row r="537" spans="1:15" s="516" customFormat="1" x14ac:dyDescent="0.2">
      <c r="A537" s="517"/>
      <c r="B537" s="517"/>
      <c r="C537" s="517"/>
      <c r="D537" s="517"/>
      <c r="E537" s="517"/>
      <c r="F537" s="517"/>
      <c r="G537" s="517"/>
      <c r="H537" s="517"/>
      <c r="I537" s="517"/>
      <c r="J537" s="517"/>
      <c r="K537" s="517"/>
      <c r="L537" s="517"/>
      <c r="M537" s="518"/>
      <c r="N537" s="517"/>
      <c r="O537" s="517"/>
    </row>
    <row r="538" spans="1:15" s="516" customFormat="1" x14ac:dyDescent="0.2">
      <c r="A538" s="517"/>
      <c r="B538" s="517"/>
      <c r="C538" s="517"/>
      <c r="D538" s="517"/>
      <c r="E538" s="517"/>
      <c r="F538" s="517"/>
      <c r="G538" s="517"/>
      <c r="H538" s="517"/>
      <c r="I538" s="517"/>
      <c r="J538" s="517"/>
      <c r="K538" s="517"/>
      <c r="L538" s="517"/>
      <c r="M538" s="518"/>
      <c r="N538" s="517"/>
      <c r="O538" s="517"/>
    </row>
    <row r="539" spans="1:15" s="516" customFormat="1" x14ac:dyDescent="0.2">
      <c r="A539" s="517"/>
      <c r="B539" s="517"/>
      <c r="C539" s="517"/>
      <c r="D539" s="517"/>
      <c r="E539" s="517"/>
      <c r="F539" s="517"/>
      <c r="G539" s="517"/>
      <c r="H539" s="517"/>
      <c r="I539" s="517"/>
      <c r="J539" s="517"/>
      <c r="K539" s="517"/>
      <c r="L539" s="517"/>
      <c r="M539" s="518"/>
      <c r="N539" s="517"/>
      <c r="O539" s="517"/>
    </row>
    <row r="540" spans="1:15" s="516" customFormat="1" x14ac:dyDescent="0.2">
      <c r="A540" s="517"/>
      <c r="B540" s="517"/>
      <c r="C540" s="517"/>
      <c r="D540" s="517"/>
      <c r="E540" s="517"/>
      <c r="F540" s="517"/>
      <c r="G540" s="517"/>
      <c r="H540" s="517"/>
      <c r="I540" s="517"/>
      <c r="J540" s="517"/>
      <c r="K540" s="517"/>
      <c r="L540" s="517"/>
      <c r="M540" s="518"/>
      <c r="N540" s="517"/>
      <c r="O540" s="517"/>
    </row>
    <row r="541" spans="1:15" s="516" customFormat="1" x14ac:dyDescent="0.2">
      <c r="A541" s="517"/>
      <c r="B541" s="517"/>
      <c r="C541" s="517"/>
      <c r="D541" s="517"/>
      <c r="E541" s="517"/>
      <c r="F541" s="517"/>
      <c r="G541" s="517"/>
      <c r="H541" s="517"/>
      <c r="I541" s="517"/>
      <c r="J541" s="517"/>
      <c r="K541" s="517"/>
      <c r="L541" s="517"/>
      <c r="M541" s="518"/>
      <c r="N541" s="517"/>
      <c r="O541" s="517"/>
    </row>
    <row r="542" spans="1:15" s="516" customFormat="1" x14ac:dyDescent="0.2">
      <c r="A542" s="517"/>
      <c r="B542" s="517"/>
      <c r="C542" s="517"/>
      <c r="D542" s="517"/>
      <c r="E542" s="517"/>
      <c r="F542" s="517"/>
      <c r="G542" s="517"/>
      <c r="H542" s="517"/>
      <c r="I542" s="517"/>
      <c r="J542" s="517"/>
      <c r="K542" s="517"/>
      <c r="L542" s="517"/>
      <c r="M542" s="518"/>
      <c r="N542" s="517"/>
      <c r="O542" s="517"/>
    </row>
    <row r="543" spans="1:15" s="516" customFormat="1" x14ac:dyDescent="0.2">
      <c r="A543" s="517"/>
      <c r="B543" s="517"/>
      <c r="C543" s="517"/>
      <c r="D543" s="517"/>
      <c r="E543" s="517"/>
      <c r="F543" s="517"/>
      <c r="G543" s="517"/>
      <c r="H543" s="517"/>
      <c r="I543" s="517"/>
      <c r="J543" s="517"/>
      <c r="K543" s="517"/>
      <c r="L543" s="517"/>
      <c r="M543" s="518"/>
      <c r="N543" s="517"/>
      <c r="O543" s="517"/>
    </row>
    <row r="544" spans="1:15" s="516" customFormat="1" x14ac:dyDescent="0.2">
      <c r="A544" s="517"/>
      <c r="B544" s="517"/>
      <c r="C544" s="517"/>
      <c r="D544" s="517"/>
      <c r="E544" s="517"/>
      <c r="F544" s="517"/>
      <c r="G544" s="517"/>
      <c r="H544" s="517"/>
      <c r="I544" s="517"/>
      <c r="J544" s="517"/>
      <c r="K544" s="517"/>
      <c r="L544" s="517"/>
      <c r="M544" s="518"/>
      <c r="N544" s="517"/>
      <c r="O544" s="517"/>
    </row>
    <row r="545" spans="1:15" s="516" customFormat="1" x14ac:dyDescent="0.2">
      <c r="A545" s="517"/>
      <c r="B545" s="517"/>
      <c r="C545" s="517"/>
      <c r="D545" s="517"/>
      <c r="E545" s="517"/>
      <c r="F545" s="517"/>
      <c r="G545" s="517"/>
      <c r="H545" s="517"/>
      <c r="I545" s="517"/>
      <c r="J545" s="517"/>
      <c r="K545" s="517"/>
      <c r="L545" s="517"/>
      <c r="M545" s="518"/>
      <c r="N545" s="517"/>
      <c r="O545" s="517"/>
    </row>
    <row r="546" spans="1:15" s="516" customFormat="1" x14ac:dyDescent="0.2">
      <c r="A546" s="517"/>
      <c r="B546" s="517"/>
      <c r="C546" s="517"/>
      <c r="D546" s="517"/>
      <c r="E546" s="517"/>
      <c r="F546" s="517"/>
      <c r="G546" s="517"/>
      <c r="H546" s="517"/>
      <c r="I546" s="517"/>
      <c r="J546" s="517"/>
      <c r="K546" s="517"/>
      <c r="L546" s="517"/>
      <c r="M546" s="518"/>
      <c r="N546" s="517"/>
      <c r="O546" s="517"/>
    </row>
    <row r="547" spans="1:15" s="516" customFormat="1" x14ac:dyDescent="0.2">
      <c r="A547" s="517"/>
      <c r="B547" s="517"/>
      <c r="C547" s="517"/>
      <c r="D547" s="517"/>
      <c r="E547" s="517"/>
      <c r="F547" s="517"/>
      <c r="G547" s="517"/>
      <c r="H547" s="517"/>
      <c r="I547" s="517"/>
      <c r="J547" s="517"/>
      <c r="K547" s="517"/>
      <c r="L547" s="517"/>
      <c r="M547" s="518"/>
      <c r="N547" s="517"/>
      <c r="O547" s="517"/>
    </row>
    <row r="548" spans="1:15" s="516" customFormat="1" x14ac:dyDescent="0.2">
      <c r="A548" s="517"/>
      <c r="B548" s="517"/>
      <c r="C548" s="517"/>
      <c r="D548" s="517"/>
      <c r="E548" s="517"/>
      <c r="F548" s="517"/>
      <c r="G548" s="517"/>
      <c r="H548" s="517"/>
      <c r="I548" s="517"/>
      <c r="J548" s="517"/>
      <c r="K548" s="517"/>
      <c r="L548" s="517"/>
      <c r="M548" s="518"/>
      <c r="N548" s="517"/>
      <c r="O548" s="517"/>
    </row>
    <row r="549" spans="1:15" s="516" customFormat="1" x14ac:dyDescent="0.2">
      <c r="A549" s="517"/>
      <c r="B549" s="517"/>
      <c r="C549" s="517"/>
      <c r="D549" s="517"/>
      <c r="E549" s="517"/>
      <c r="F549" s="517"/>
      <c r="G549" s="517"/>
      <c r="H549" s="517"/>
      <c r="I549" s="517"/>
      <c r="J549" s="517"/>
      <c r="K549" s="517"/>
      <c r="L549" s="517"/>
      <c r="M549" s="518"/>
      <c r="N549" s="517"/>
      <c r="O549" s="517"/>
    </row>
    <row r="550" spans="1:15" s="516" customFormat="1" x14ac:dyDescent="0.2">
      <c r="A550" s="517"/>
      <c r="B550" s="517"/>
      <c r="C550" s="517"/>
      <c r="D550" s="517"/>
      <c r="E550" s="517"/>
      <c r="F550" s="517"/>
      <c r="G550" s="517"/>
      <c r="H550" s="517"/>
      <c r="I550" s="517"/>
      <c r="J550" s="517"/>
      <c r="K550" s="517"/>
      <c r="L550" s="517"/>
      <c r="M550" s="518"/>
      <c r="N550" s="517"/>
      <c r="O550" s="517"/>
    </row>
    <row r="551" spans="1:15" s="516" customFormat="1" x14ac:dyDescent="0.2">
      <c r="A551" s="517"/>
      <c r="B551" s="517"/>
      <c r="C551" s="517"/>
      <c r="D551" s="517"/>
      <c r="E551" s="517"/>
      <c r="F551" s="517"/>
      <c r="G551" s="517"/>
      <c r="H551" s="517"/>
      <c r="I551" s="517"/>
      <c r="J551" s="517"/>
      <c r="K551" s="517"/>
      <c r="L551" s="517"/>
      <c r="M551" s="518"/>
      <c r="N551" s="517"/>
      <c r="O551" s="517"/>
    </row>
    <row r="552" spans="1:15" s="516" customFormat="1" x14ac:dyDescent="0.2">
      <c r="A552" s="517"/>
      <c r="B552" s="517"/>
      <c r="C552" s="517"/>
      <c r="D552" s="517"/>
      <c r="E552" s="517"/>
      <c r="F552" s="517"/>
      <c r="G552" s="517"/>
      <c r="H552" s="517"/>
      <c r="I552" s="517"/>
      <c r="J552" s="517"/>
      <c r="K552" s="517"/>
      <c r="L552" s="517"/>
      <c r="M552" s="518"/>
      <c r="N552" s="517"/>
      <c r="O552" s="517"/>
    </row>
    <row r="553" spans="1:15" s="516" customFormat="1" x14ac:dyDescent="0.2">
      <c r="A553" s="517"/>
      <c r="B553" s="517"/>
      <c r="C553" s="517"/>
      <c r="D553" s="517"/>
      <c r="E553" s="517"/>
      <c r="F553" s="517"/>
      <c r="G553" s="517"/>
      <c r="H553" s="517"/>
      <c r="I553" s="517"/>
      <c r="J553" s="517"/>
      <c r="K553" s="517"/>
      <c r="L553" s="517"/>
      <c r="M553" s="518"/>
      <c r="N553" s="517"/>
      <c r="O553" s="517"/>
    </row>
    <row r="554" spans="1:15" s="516" customFormat="1" x14ac:dyDescent="0.2">
      <c r="A554" s="517"/>
      <c r="B554" s="517"/>
      <c r="C554" s="517"/>
      <c r="D554" s="517"/>
      <c r="E554" s="517"/>
      <c r="F554" s="517"/>
      <c r="G554" s="517"/>
      <c r="H554" s="517"/>
      <c r="I554" s="517"/>
      <c r="J554" s="517"/>
      <c r="K554" s="517"/>
      <c r="L554" s="517"/>
      <c r="M554" s="518"/>
      <c r="N554" s="517"/>
      <c r="O554" s="517"/>
    </row>
    <row r="555" spans="1:15" s="516" customFormat="1" x14ac:dyDescent="0.2">
      <c r="A555" s="517"/>
      <c r="B555" s="517"/>
      <c r="C555" s="517"/>
      <c r="D555" s="517"/>
      <c r="E555" s="517"/>
      <c r="F555" s="517"/>
      <c r="G555" s="517"/>
      <c r="H555" s="517"/>
      <c r="I555" s="517"/>
      <c r="J555" s="517"/>
      <c r="K555" s="517"/>
      <c r="L555" s="517"/>
      <c r="M555" s="518"/>
      <c r="N555" s="517"/>
      <c r="O555" s="517"/>
    </row>
    <row r="556" spans="1:15" s="516" customFormat="1" x14ac:dyDescent="0.2">
      <c r="A556" s="517"/>
      <c r="B556" s="517"/>
      <c r="C556" s="517"/>
      <c r="D556" s="517"/>
      <c r="E556" s="517"/>
      <c r="F556" s="517"/>
      <c r="G556" s="517"/>
      <c r="H556" s="517"/>
      <c r="I556" s="517"/>
      <c r="J556" s="517"/>
      <c r="K556" s="517"/>
      <c r="L556" s="517"/>
      <c r="M556" s="518"/>
      <c r="N556" s="517"/>
      <c r="O556" s="517"/>
    </row>
    <row r="557" spans="1:15" s="516" customFormat="1" x14ac:dyDescent="0.2">
      <c r="A557" s="517"/>
      <c r="B557" s="517"/>
      <c r="C557" s="517"/>
      <c r="D557" s="517"/>
      <c r="E557" s="517"/>
      <c r="F557" s="517"/>
      <c r="G557" s="517"/>
      <c r="H557" s="517"/>
      <c r="I557" s="517"/>
      <c r="J557" s="517"/>
      <c r="K557" s="517"/>
      <c r="L557" s="517"/>
      <c r="M557" s="518"/>
      <c r="N557" s="517"/>
      <c r="O557" s="517"/>
    </row>
    <row r="558" spans="1:15" s="516" customFormat="1" x14ac:dyDescent="0.2">
      <c r="A558" s="517"/>
      <c r="B558" s="517"/>
      <c r="C558" s="517"/>
      <c r="D558" s="517"/>
      <c r="E558" s="517"/>
      <c r="F558" s="517"/>
      <c r="G558" s="517"/>
      <c r="H558" s="517"/>
      <c r="I558" s="517"/>
      <c r="J558" s="517"/>
      <c r="K558" s="517"/>
      <c r="L558" s="517"/>
      <c r="M558" s="518"/>
      <c r="N558" s="517"/>
      <c r="O558" s="517"/>
    </row>
    <row r="559" spans="1:15" s="516" customFormat="1" x14ac:dyDescent="0.2">
      <c r="A559" s="517"/>
      <c r="B559" s="517"/>
      <c r="C559" s="517"/>
      <c r="D559" s="517"/>
      <c r="E559" s="517"/>
      <c r="F559" s="517"/>
      <c r="G559" s="517"/>
      <c r="H559" s="517"/>
      <c r="I559" s="517"/>
      <c r="J559" s="517"/>
      <c r="K559" s="517"/>
      <c r="L559" s="517"/>
      <c r="M559" s="518"/>
      <c r="N559" s="517"/>
      <c r="O559" s="517"/>
    </row>
    <row r="560" spans="1:15" s="516" customFormat="1" x14ac:dyDescent="0.2">
      <c r="A560" s="517"/>
      <c r="B560" s="517"/>
      <c r="C560" s="517"/>
      <c r="D560" s="517"/>
      <c r="E560" s="517"/>
      <c r="F560" s="517"/>
      <c r="G560" s="517"/>
      <c r="H560" s="517"/>
      <c r="I560" s="517"/>
      <c r="J560" s="517"/>
      <c r="K560" s="517"/>
      <c r="L560" s="517"/>
      <c r="M560" s="518"/>
      <c r="N560" s="517"/>
      <c r="O560" s="517"/>
    </row>
    <row r="561" spans="1:15" s="516" customFormat="1" x14ac:dyDescent="0.2">
      <c r="A561" s="517"/>
      <c r="B561" s="517"/>
      <c r="C561" s="517"/>
      <c r="D561" s="517"/>
      <c r="E561" s="517"/>
      <c r="F561" s="517"/>
      <c r="G561" s="517"/>
      <c r="H561" s="517"/>
      <c r="I561" s="517"/>
      <c r="J561" s="517"/>
      <c r="K561" s="517"/>
      <c r="L561" s="517"/>
      <c r="M561" s="518"/>
      <c r="N561" s="517"/>
      <c r="O561" s="517"/>
    </row>
    <row r="562" spans="1:15" s="516" customFormat="1" x14ac:dyDescent="0.2">
      <c r="A562" s="517"/>
      <c r="B562" s="517"/>
      <c r="C562" s="517"/>
      <c r="D562" s="517"/>
      <c r="E562" s="517"/>
      <c r="F562" s="517"/>
      <c r="G562" s="517"/>
      <c r="H562" s="517"/>
      <c r="I562" s="517"/>
      <c r="J562" s="517"/>
      <c r="K562" s="517"/>
      <c r="L562" s="517"/>
      <c r="M562" s="518"/>
      <c r="N562" s="517"/>
      <c r="O562" s="517"/>
    </row>
    <row r="563" spans="1:15" s="516" customFormat="1" x14ac:dyDescent="0.2">
      <c r="A563" s="517"/>
      <c r="B563" s="517"/>
      <c r="C563" s="517"/>
      <c r="D563" s="517"/>
      <c r="E563" s="517"/>
      <c r="F563" s="517"/>
      <c r="G563" s="517"/>
      <c r="H563" s="517"/>
      <c r="I563" s="517"/>
      <c r="J563" s="517"/>
      <c r="K563" s="517"/>
      <c r="L563" s="517"/>
      <c r="M563" s="518"/>
      <c r="N563" s="517"/>
      <c r="O563" s="517"/>
    </row>
    <row r="564" spans="1:15" s="516" customFormat="1" x14ac:dyDescent="0.2">
      <c r="A564" s="517"/>
      <c r="B564" s="517"/>
      <c r="C564" s="517"/>
      <c r="D564" s="517"/>
      <c r="E564" s="517"/>
      <c r="F564" s="517"/>
      <c r="G564" s="517"/>
      <c r="H564" s="517"/>
      <c r="I564" s="517"/>
      <c r="J564" s="517"/>
      <c r="K564" s="517"/>
      <c r="L564" s="517"/>
      <c r="M564" s="518"/>
      <c r="N564" s="517"/>
      <c r="O564" s="517"/>
    </row>
    <row r="565" spans="1:15" s="516" customFormat="1" x14ac:dyDescent="0.2">
      <c r="A565" s="517"/>
      <c r="B565" s="517"/>
      <c r="C565" s="517"/>
      <c r="D565" s="517"/>
      <c r="E565" s="517"/>
      <c r="F565" s="517"/>
      <c r="G565" s="517"/>
      <c r="H565" s="517"/>
      <c r="I565" s="517"/>
      <c r="J565" s="517"/>
      <c r="K565" s="517"/>
      <c r="L565" s="517"/>
      <c r="M565" s="518"/>
      <c r="N565" s="517"/>
      <c r="O565" s="517"/>
    </row>
    <row r="566" spans="1:15" s="516" customFormat="1" x14ac:dyDescent="0.2">
      <c r="A566" s="517"/>
      <c r="B566" s="517"/>
      <c r="C566" s="517"/>
      <c r="D566" s="517"/>
      <c r="E566" s="517"/>
      <c r="F566" s="517"/>
      <c r="G566" s="517"/>
      <c r="H566" s="517"/>
      <c r="I566" s="517"/>
      <c r="J566" s="517"/>
      <c r="K566" s="517"/>
      <c r="L566" s="517"/>
      <c r="M566" s="518"/>
      <c r="N566" s="517"/>
      <c r="O566" s="517"/>
    </row>
    <row r="567" spans="1:15" s="516" customFormat="1" x14ac:dyDescent="0.2">
      <c r="A567" s="517"/>
      <c r="B567" s="517"/>
      <c r="C567" s="517"/>
      <c r="D567" s="517"/>
      <c r="E567" s="517"/>
      <c r="F567" s="517"/>
      <c r="G567" s="517"/>
      <c r="H567" s="517"/>
      <c r="I567" s="517"/>
      <c r="J567" s="517"/>
      <c r="K567" s="517"/>
      <c r="L567" s="517"/>
      <c r="M567" s="518"/>
      <c r="N567" s="517"/>
      <c r="O567" s="517"/>
    </row>
    <row r="568" spans="1:15" s="516" customFormat="1" x14ac:dyDescent="0.2">
      <c r="A568" s="517"/>
      <c r="B568" s="517"/>
      <c r="C568" s="517"/>
      <c r="D568" s="517"/>
      <c r="E568" s="517"/>
      <c r="F568" s="517"/>
      <c r="G568" s="517"/>
      <c r="H568" s="517"/>
      <c r="I568" s="517"/>
      <c r="J568" s="517"/>
      <c r="K568" s="517"/>
      <c r="L568" s="517"/>
      <c r="M568" s="518"/>
      <c r="N568" s="517"/>
      <c r="O568" s="517"/>
    </row>
    <row r="569" spans="1:15" s="516" customFormat="1" x14ac:dyDescent="0.2">
      <c r="A569" s="517"/>
      <c r="B569" s="517"/>
      <c r="C569" s="517"/>
      <c r="D569" s="517"/>
      <c r="E569" s="517"/>
      <c r="F569" s="517"/>
      <c r="G569" s="517"/>
      <c r="H569" s="517"/>
      <c r="I569" s="517"/>
      <c r="J569" s="517"/>
      <c r="K569" s="517"/>
      <c r="L569" s="517"/>
      <c r="M569" s="518"/>
      <c r="N569" s="517"/>
      <c r="O569" s="517"/>
    </row>
    <row r="570" spans="1:15" s="516" customFormat="1" x14ac:dyDescent="0.2">
      <c r="A570" s="517"/>
      <c r="B570" s="517"/>
      <c r="C570" s="517"/>
      <c r="D570" s="517"/>
      <c r="E570" s="517"/>
      <c r="F570" s="517"/>
      <c r="G570" s="517"/>
      <c r="H570" s="517"/>
      <c r="I570" s="517"/>
      <c r="J570" s="517"/>
      <c r="K570" s="517"/>
      <c r="L570" s="517"/>
      <c r="M570" s="518"/>
      <c r="N570" s="517"/>
      <c r="O570" s="517"/>
    </row>
    <row r="571" spans="1:15" s="516" customFormat="1" x14ac:dyDescent="0.2">
      <c r="A571" s="517"/>
      <c r="B571" s="517"/>
      <c r="C571" s="517"/>
      <c r="D571" s="517"/>
      <c r="E571" s="517"/>
      <c r="F571" s="517"/>
      <c r="G571" s="517"/>
      <c r="H571" s="517"/>
      <c r="I571" s="517"/>
      <c r="J571" s="517"/>
      <c r="K571" s="517"/>
      <c r="L571" s="517"/>
      <c r="M571" s="518"/>
      <c r="N571" s="517"/>
      <c r="O571" s="517"/>
    </row>
    <row r="572" spans="1:15" s="516" customFormat="1" x14ac:dyDescent="0.2">
      <c r="A572" s="517"/>
      <c r="B572" s="517"/>
      <c r="C572" s="517"/>
      <c r="D572" s="517"/>
      <c r="E572" s="517"/>
      <c r="F572" s="517"/>
      <c r="G572" s="517"/>
      <c r="H572" s="517"/>
      <c r="I572" s="517"/>
      <c r="J572" s="517"/>
      <c r="K572" s="517"/>
      <c r="L572" s="517"/>
      <c r="M572" s="518"/>
      <c r="N572" s="517"/>
      <c r="O572" s="517"/>
    </row>
    <row r="573" spans="1:15" s="516" customFormat="1" x14ac:dyDescent="0.2">
      <c r="A573" s="517"/>
      <c r="B573" s="517"/>
      <c r="C573" s="517"/>
      <c r="D573" s="517"/>
      <c r="E573" s="517"/>
      <c r="F573" s="517"/>
      <c r="G573" s="517"/>
      <c r="H573" s="517"/>
      <c r="I573" s="517"/>
      <c r="J573" s="517"/>
      <c r="K573" s="517"/>
      <c r="L573" s="517"/>
      <c r="M573" s="518"/>
      <c r="N573" s="517"/>
      <c r="O573" s="517"/>
    </row>
    <row r="574" spans="1:15" s="516" customFormat="1" x14ac:dyDescent="0.2">
      <c r="A574" s="517"/>
      <c r="B574" s="517"/>
      <c r="C574" s="517"/>
      <c r="D574" s="517"/>
      <c r="E574" s="517"/>
      <c r="F574" s="517"/>
      <c r="G574" s="517"/>
      <c r="H574" s="517"/>
      <c r="I574" s="517"/>
      <c r="J574" s="517"/>
      <c r="K574" s="517"/>
      <c r="L574" s="517"/>
      <c r="M574" s="518"/>
      <c r="N574" s="517"/>
      <c r="O574" s="517"/>
    </row>
    <row r="575" spans="1:15" s="516" customFormat="1" x14ac:dyDescent="0.2">
      <c r="A575" s="517"/>
      <c r="B575" s="517"/>
      <c r="C575" s="517"/>
      <c r="D575" s="517"/>
      <c r="E575" s="517"/>
      <c r="F575" s="517"/>
      <c r="G575" s="517"/>
      <c r="H575" s="517"/>
      <c r="I575" s="517"/>
      <c r="J575" s="517"/>
      <c r="K575" s="517"/>
      <c r="L575" s="517"/>
      <c r="M575" s="518"/>
      <c r="N575" s="517"/>
      <c r="O575" s="517"/>
    </row>
    <row r="576" spans="1:15" s="516" customFormat="1" x14ac:dyDescent="0.2">
      <c r="A576" s="517"/>
      <c r="B576" s="517"/>
      <c r="C576" s="517"/>
      <c r="D576" s="517"/>
      <c r="E576" s="517"/>
      <c r="F576" s="517"/>
      <c r="G576" s="517"/>
      <c r="H576" s="517"/>
      <c r="I576" s="517"/>
      <c r="J576" s="517"/>
      <c r="K576" s="517"/>
      <c r="L576" s="517"/>
      <c r="M576" s="518"/>
      <c r="N576" s="517"/>
      <c r="O576" s="517"/>
    </row>
    <row r="577" spans="1:15" s="516" customFormat="1" x14ac:dyDescent="0.2">
      <c r="A577" s="517"/>
      <c r="B577" s="517"/>
      <c r="C577" s="517"/>
      <c r="D577" s="517"/>
      <c r="E577" s="517"/>
      <c r="F577" s="517"/>
      <c r="G577" s="517"/>
      <c r="H577" s="517"/>
      <c r="I577" s="517"/>
      <c r="J577" s="517"/>
      <c r="K577" s="517"/>
      <c r="L577" s="517"/>
      <c r="M577" s="518"/>
      <c r="N577" s="517"/>
      <c r="O577" s="517"/>
    </row>
    <row r="578" spans="1:15" s="516" customFormat="1" x14ac:dyDescent="0.2">
      <c r="A578" s="517"/>
      <c r="B578" s="517"/>
      <c r="C578" s="517"/>
      <c r="D578" s="517"/>
      <c r="E578" s="517"/>
      <c r="F578" s="517"/>
      <c r="G578" s="517"/>
      <c r="H578" s="517"/>
      <c r="I578" s="517"/>
      <c r="J578" s="517"/>
      <c r="K578" s="517"/>
      <c r="L578" s="517"/>
      <c r="M578" s="518"/>
      <c r="N578" s="517"/>
      <c r="O578" s="517"/>
    </row>
    <row r="579" spans="1:15" s="516" customFormat="1" x14ac:dyDescent="0.2">
      <c r="A579" s="517"/>
      <c r="B579" s="517"/>
      <c r="C579" s="517"/>
      <c r="D579" s="517"/>
      <c r="E579" s="517"/>
      <c r="F579" s="517"/>
      <c r="G579" s="517"/>
      <c r="H579" s="517"/>
      <c r="I579" s="517"/>
      <c r="J579" s="517"/>
      <c r="K579" s="517"/>
      <c r="L579" s="517"/>
      <c r="M579" s="518"/>
      <c r="N579" s="517"/>
      <c r="O579" s="517"/>
    </row>
    <row r="580" spans="1:15" s="516" customFormat="1" x14ac:dyDescent="0.2">
      <c r="A580" s="517"/>
      <c r="B580" s="517"/>
      <c r="C580" s="517"/>
      <c r="D580" s="517"/>
      <c r="E580" s="517"/>
      <c r="F580" s="517"/>
      <c r="G580" s="517"/>
      <c r="H580" s="517"/>
      <c r="I580" s="517"/>
      <c r="J580" s="517"/>
      <c r="K580" s="517"/>
      <c r="L580" s="517"/>
      <c r="M580" s="518"/>
      <c r="N580" s="517"/>
      <c r="O580" s="517"/>
    </row>
    <row r="581" spans="1:15" s="516" customFormat="1" x14ac:dyDescent="0.2">
      <c r="A581" s="517"/>
      <c r="B581" s="517"/>
      <c r="C581" s="517"/>
      <c r="D581" s="517"/>
      <c r="E581" s="517"/>
      <c r="F581" s="517"/>
      <c r="G581" s="517"/>
      <c r="H581" s="517"/>
      <c r="I581" s="517"/>
      <c r="J581" s="517"/>
      <c r="K581" s="517"/>
      <c r="L581" s="517"/>
      <c r="M581" s="518"/>
      <c r="N581" s="517"/>
      <c r="O581" s="517"/>
    </row>
    <row r="582" spans="1:15" s="516" customFormat="1" x14ac:dyDescent="0.2">
      <c r="A582" s="517"/>
      <c r="B582" s="517"/>
      <c r="C582" s="517"/>
      <c r="D582" s="517"/>
      <c r="E582" s="517"/>
      <c r="F582" s="517"/>
      <c r="G582" s="517"/>
      <c r="H582" s="517"/>
      <c r="I582" s="517"/>
      <c r="J582" s="517"/>
      <c r="K582" s="517"/>
      <c r="L582" s="517"/>
      <c r="M582" s="518"/>
      <c r="N582" s="517"/>
      <c r="O582" s="517"/>
    </row>
    <row r="583" spans="1:15" s="516" customFormat="1" x14ac:dyDescent="0.2">
      <c r="A583" s="517"/>
      <c r="B583" s="517"/>
      <c r="C583" s="517"/>
      <c r="D583" s="517"/>
      <c r="E583" s="517"/>
      <c r="F583" s="517"/>
      <c r="G583" s="517"/>
      <c r="H583" s="517"/>
      <c r="I583" s="517"/>
      <c r="J583" s="517"/>
      <c r="K583" s="517"/>
      <c r="L583" s="517"/>
      <c r="M583" s="518"/>
      <c r="N583" s="517"/>
      <c r="O583" s="517"/>
    </row>
    <row r="584" spans="1:15" s="516" customFormat="1" x14ac:dyDescent="0.2">
      <c r="A584" s="517"/>
      <c r="B584" s="517"/>
      <c r="C584" s="517"/>
      <c r="D584" s="517"/>
      <c r="E584" s="517"/>
      <c r="F584" s="517"/>
      <c r="G584" s="517"/>
      <c r="H584" s="517"/>
      <c r="I584" s="517"/>
      <c r="J584" s="517"/>
      <c r="K584" s="517"/>
      <c r="L584" s="517"/>
      <c r="M584" s="518"/>
      <c r="N584" s="517"/>
      <c r="O584" s="517"/>
    </row>
    <row r="585" spans="1:15" s="516" customFormat="1" x14ac:dyDescent="0.2">
      <c r="A585" s="517"/>
      <c r="B585" s="517"/>
      <c r="C585" s="517"/>
      <c r="D585" s="517"/>
      <c r="E585" s="517"/>
      <c r="F585" s="517"/>
      <c r="G585" s="517"/>
      <c r="H585" s="517"/>
      <c r="I585" s="517"/>
      <c r="J585" s="517"/>
      <c r="K585" s="517"/>
      <c r="L585" s="517"/>
      <c r="M585" s="518"/>
      <c r="N585" s="517"/>
      <c r="O585" s="517"/>
    </row>
    <row r="586" spans="1:15" s="516" customFormat="1" x14ac:dyDescent="0.2">
      <c r="A586" s="517"/>
      <c r="B586" s="517"/>
      <c r="C586" s="517"/>
      <c r="D586" s="517"/>
      <c r="E586" s="517"/>
      <c r="F586" s="517"/>
      <c r="G586" s="517"/>
      <c r="H586" s="517"/>
      <c r="I586" s="517"/>
      <c r="J586" s="517"/>
      <c r="K586" s="517"/>
      <c r="L586" s="517"/>
      <c r="M586" s="518"/>
      <c r="N586" s="517"/>
      <c r="O586" s="517"/>
    </row>
    <row r="587" spans="1:15" s="516" customFormat="1" x14ac:dyDescent="0.2">
      <c r="A587" s="517"/>
      <c r="B587" s="517"/>
      <c r="C587" s="517"/>
      <c r="D587" s="517"/>
      <c r="E587" s="517"/>
      <c r="F587" s="517"/>
      <c r="G587" s="517"/>
      <c r="H587" s="517"/>
      <c r="I587" s="517"/>
      <c r="J587" s="517"/>
      <c r="K587" s="517"/>
      <c r="L587" s="517"/>
      <c r="M587" s="518"/>
      <c r="N587" s="517"/>
      <c r="O587" s="517"/>
    </row>
    <row r="588" spans="1:15" s="516" customFormat="1" x14ac:dyDescent="0.2">
      <c r="A588" s="517"/>
      <c r="B588" s="517"/>
      <c r="C588" s="517"/>
      <c r="D588" s="517"/>
      <c r="E588" s="517"/>
      <c r="F588" s="517"/>
      <c r="G588" s="517"/>
      <c r="H588" s="517"/>
      <c r="I588" s="517"/>
      <c r="J588" s="517"/>
      <c r="K588" s="517"/>
      <c r="L588" s="517"/>
      <c r="M588" s="518"/>
      <c r="N588" s="517"/>
      <c r="O588" s="517"/>
    </row>
    <row r="589" spans="1:15" s="516" customFormat="1" x14ac:dyDescent="0.2">
      <c r="A589" s="517"/>
      <c r="B589" s="517"/>
      <c r="C589" s="517"/>
      <c r="D589" s="517"/>
      <c r="E589" s="517"/>
      <c r="F589" s="517"/>
      <c r="G589" s="517"/>
      <c r="H589" s="517"/>
      <c r="I589" s="517"/>
      <c r="J589" s="517"/>
      <c r="K589" s="517"/>
      <c r="L589" s="517"/>
      <c r="M589" s="518"/>
      <c r="N589" s="517"/>
      <c r="O589" s="517"/>
    </row>
    <row r="590" spans="1:15" s="516" customFormat="1" x14ac:dyDescent="0.2">
      <c r="A590" s="517"/>
      <c r="B590" s="517"/>
      <c r="C590" s="517"/>
      <c r="D590" s="517"/>
      <c r="E590" s="517"/>
      <c r="F590" s="517"/>
      <c r="G590" s="517"/>
      <c r="H590" s="517"/>
      <c r="I590" s="517"/>
      <c r="J590" s="517"/>
      <c r="K590" s="517"/>
      <c r="L590" s="517"/>
      <c r="M590" s="518"/>
      <c r="N590" s="517"/>
      <c r="O590" s="517"/>
    </row>
    <row r="591" spans="1:15" s="516" customFormat="1" x14ac:dyDescent="0.2">
      <c r="A591" s="517"/>
      <c r="B591" s="517"/>
      <c r="C591" s="517"/>
      <c r="D591" s="517"/>
      <c r="E591" s="517"/>
      <c r="F591" s="517"/>
      <c r="G591" s="517"/>
      <c r="H591" s="517"/>
      <c r="I591" s="517"/>
      <c r="J591" s="517"/>
      <c r="K591" s="517"/>
      <c r="L591" s="517"/>
      <c r="M591" s="518"/>
      <c r="N591" s="517"/>
      <c r="O591" s="517"/>
    </row>
    <row r="592" spans="1:15" s="516" customFormat="1" x14ac:dyDescent="0.2">
      <c r="A592" s="517"/>
      <c r="B592" s="517"/>
      <c r="C592" s="517"/>
      <c r="D592" s="517"/>
      <c r="E592" s="517"/>
      <c r="F592" s="517"/>
      <c r="G592" s="517"/>
      <c r="H592" s="517"/>
      <c r="I592" s="517"/>
      <c r="J592" s="517"/>
      <c r="K592" s="517"/>
      <c r="L592" s="517"/>
      <c r="M592" s="518"/>
      <c r="N592" s="517"/>
      <c r="O592" s="517"/>
    </row>
    <row r="593" spans="1:15" s="516" customFormat="1" x14ac:dyDescent="0.2">
      <c r="A593" s="517"/>
      <c r="B593" s="517"/>
      <c r="C593" s="517"/>
      <c r="D593" s="517"/>
      <c r="E593" s="517"/>
      <c r="F593" s="517"/>
      <c r="G593" s="517"/>
      <c r="H593" s="517"/>
      <c r="I593" s="517"/>
      <c r="J593" s="517"/>
      <c r="K593" s="517"/>
      <c r="L593" s="517"/>
      <c r="M593" s="518"/>
      <c r="N593" s="517"/>
      <c r="O593" s="517"/>
    </row>
    <row r="594" spans="1:15" s="516" customFormat="1" x14ac:dyDescent="0.2">
      <c r="A594" s="517"/>
      <c r="B594" s="517"/>
      <c r="C594" s="517"/>
      <c r="D594" s="517"/>
      <c r="E594" s="517"/>
      <c r="F594" s="517"/>
      <c r="G594" s="517"/>
      <c r="H594" s="517"/>
      <c r="I594" s="517"/>
      <c r="J594" s="517"/>
      <c r="K594" s="517"/>
      <c r="L594" s="517"/>
      <c r="M594" s="518"/>
      <c r="N594" s="517"/>
      <c r="O594" s="517"/>
    </row>
    <row r="595" spans="1:15" s="516" customFormat="1" x14ac:dyDescent="0.2">
      <c r="A595" s="517"/>
      <c r="B595" s="517"/>
      <c r="C595" s="517"/>
      <c r="D595" s="517"/>
      <c r="E595" s="517"/>
      <c r="F595" s="517"/>
      <c r="G595" s="517"/>
      <c r="H595" s="517"/>
      <c r="I595" s="517"/>
      <c r="J595" s="517"/>
      <c r="K595" s="517"/>
      <c r="L595" s="517"/>
      <c r="M595" s="518"/>
      <c r="N595" s="517"/>
      <c r="O595" s="517"/>
    </row>
    <row r="596" spans="1:15" s="516" customFormat="1" x14ac:dyDescent="0.2">
      <c r="A596" s="517"/>
      <c r="B596" s="517"/>
      <c r="C596" s="517"/>
      <c r="D596" s="517"/>
      <c r="E596" s="517"/>
      <c r="F596" s="517"/>
      <c r="G596" s="517"/>
      <c r="H596" s="517"/>
      <c r="I596" s="517"/>
      <c r="J596" s="517"/>
      <c r="K596" s="517"/>
      <c r="L596" s="517"/>
      <c r="M596" s="518"/>
      <c r="N596" s="517"/>
      <c r="O596" s="517"/>
    </row>
    <row r="597" spans="1:15" s="516" customFormat="1" x14ac:dyDescent="0.2">
      <c r="A597" s="517"/>
      <c r="B597" s="517"/>
      <c r="C597" s="517"/>
      <c r="D597" s="517"/>
      <c r="E597" s="517"/>
      <c r="F597" s="517"/>
      <c r="G597" s="517"/>
      <c r="H597" s="517"/>
      <c r="I597" s="517"/>
      <c r="J597" s="517"/>
      <c r="K597" s="517"/>
      <c r="L597" s="517"/>
      <c r="M597" s="518"/>
      <c r="N597" s="517"/>
      <c r="O597" s="517"/>
    </row>
    <row r="598" spans="1:15" s="516" customFormat="1" x14ac:dyDescent="0.2">
      <c r="A598" s="517"/>
      <c r="B598" s="517"/>
      <c r="C598" s="517"/>
      <c r="D598" s="517"/>
      <c r="E598" s="517"/>
      <c r="F598" s="517"/>
      <c r="G598" s="517"/>
      <c r="H598" s="517"/>
      <c r="I598" s="517"/>
      <c r="J598" s="517"/>
      <c r="K598" s="517"/>
      <c r="L598" s="517"/>
      <c r="M598" s="518"/>
      <c r="N598" s="517"/>
      <c r="O598" s="517"/>
    </row>
    <row r="599" spans="1:15" s="516" customFormat="1" x14ac:dyDescent="0.2">
      <c r="A599" s="517"/>
      <c r="B599" s="517"/>
      <c r="C599" s="517"/>
      <c r="D599" s="517"/>
      <c r="E599" s="517"/>
      <c r="F599" s="517"/>
      <c r="G599" s="517"/>
      <c r="H599" s="517"/>
      <c r="I599" s="517"/>
      <c r="J599" s="517"/>
      <c r="K599" s="517"/>
      <c r="L599" s="517"/>
      <c r="M599" s="518"/>
      <c r="N599" s="517"/>
      <c r="O599" s="517"/>
    </row>
    <row r="600" spans="1:15" s="516" customFormat="1" x14ac:dyDescent="0.2">
      <c r="A600" s="517"/>
      <c r="B600" s="517"/>
      <c r="C600" s="517"/>
      <c r="D600" s="517"/>
      <c r="E600" s="517"/>
      <c r="F600" s="517"/>
      <c r="G600" s="517"/>
      <c r="H600" s="517"/>
      <c r="I600" s="517"/>
      <c r="J600" s="517"/>
      <c r="K600" s="517"/>
      <c r="L600" s="517"/>
      <c r="M600" s="518"/>
      <c r="N600" s="517"/>
      <c r="O600" s="517"/>
    </row>
    <row r="601" spans="1:15" s="516" customFormat="1" x14ac:dyDescent="0.2">
      <c r="A601" s="517"/>
      <c r="B601" s="517"/>
      <c r="C601" s="517"/>
      <c r="D601" s="517"/>
      <c r="E601" s="517"/>
      <c r="F601" s="517"/>
      <c r="G601" s="517"/>
      <c r="H601" s="517"/>
      <c r="I601" s="517"/>
      <c r="J601" s="517"/>
      <c r="K601" s="517"/>
      <c r="L601" s="517"/>
      <c r="M601" s="518"/>
      <c r="N601" s="517"/>
      <c r="O601" s="517"/>
    </row>
    <row r="602" spans="1:15" s="516" customFormat="1" x14ac:dyDescent="0.2">
      <c r="A602" s="517"/>
      <c r="B602" s="517"/>
      <c r="C602" s="517"/>
      <c r="D602" s="517"/>
      <c r="E602" s="517"/>
      <c r="F602" s="517"/>
      <c r="G602" s="517"/>
      <c r="H602" s="517"/>
      <c r="I602" s="517"/>
      <c r="J602" s="517"/>
      <c r="K602" s="517"/>
      <c r="L602" s="517"/>
      <c r="M602" s="518"/>
      <c r="N602" s="517"/>
      <c r="O602" s="517"/>
    </row>
    <row r="603" spans="1:15" s="516" customFormat="1" x14ac:dyDescent="0.2">
      <c r="A603" s="517"/>
      <c r="B603" s="517"/>
      <c r="C603" s="517"/>
      <c r="D603" s="517"/>
      <c r="E603" s="517"/>
      <c r="F603" s="517"/>
      <c r="G603" s="517"/>
      <c r="H603" s="517"/>
      <c r="I603" s="517"/>
      <c r="J603" s="517"/>
      <c r="K603" s="517"/>
      <c r="L603" s="517"/>
      <c r="M603" s="518"/>
      <c r="N603" s="517"/>
      <c r="O603" s="517"/>
    </row>
    <row r="604" spans="1:15" s="516" customFormat="1" x14ac:dyDescent="0.2">
      <c r="A604" s="517"/>
      <c r="B604" s="517"/>
      <c r="C604" s="517"/>
      <c r="D604" s="517"/>
      <c r="E604" s="517"/>
      <c r="F604" s="517"/>
      <c r="G604" s="517"/>
      <c r="H604" s="517"/>
      <c r="I604" s="517"/>
      <c r="J604" s="517"/>
      <c r="K604" s="517"/>
      <c r="L604" s="517"/>
      <c r="M604" s="518"/>
      <c r="N604" s="517"/>
      <c r="O604" s="517"/>
    </row>
    <row r="605" spans="1:15" s="516" customFormat="1" x14ac:dyDescent="0.2">
      <c r="A605" s="517"/>
      <c r="B605" s="517"/>
      <c r="C605" s="517"/>
      <c r="D605" s="517"/>
      <c r="E605" s="517"/>
      <c r="F605" s="517"/>
      <c r="G605" s="517"/>
      <c r="H605" s="517"/>
      <c r="I605" s="517"/>
      <c r="J605" s="517"/>
      <c r="K605" s="517"/>
      <c r="L605" s="517"/>
      <c r="M605" s="518"/>
      <c r="N605" s="517"/>
      <c r="O605" s="517"/>
    </row>
    <row r="606" spans="1:15" s="516" customFormat="1" x14ac:dyDescent="0.2">
      <c r="A606" s="517"/>
      <c r="B606" s="517"/>
      <c r="C606" s="517"/>
      <c r="D606" s="517"/>
      <c r="E606" s="517"/>
      <c r="F606" s="517"/>
      <c r="G606" s="517"/>
      <c r="H606" s="517"/>
      <c r="I606" s="517"/>
      <c r="J606" s="517"/>
      <c r="K606" s="517"/>
      <c r="L606" s="517"/>
      <c r="M606" s="518"/>
      <c r="N606" s="517"/>
      <c r="O606" s="517"/>
    </row>
    <row r="607" spans="1:15" s="516" customFormat="1" x14ac:dyDescent="0.2">
      <c r="A607" s="517"/>
      <c r="B607" s="517"/>
      <c r="C607" s="517"/>
      <c r="D607" s="517"/>
      <c r="E607" s="517"/>
      <c r="F607" s="517"/>
      <c r="G607" s="517"/>
      <c r="H607" s="517"/>
      <c r="I607" s="517"/>
      <c r="J607" s="517"/>
      <c r="K607" s="517"/>
      <c r="L607" s="517"/>
      <c r="M607" s="518"/>
      <c r="N607" s="517"/>
      <c r="O607" s="517"/>
    </row>
    <row r="608" spans="1:15" s="516" customFormat="1" x14ac:dyDescent="0.2">
      <c r="A608" s="517"/>
      <c r="B608" s="517"/>
      <c r="C608" s="517"/>
      <c r="D608" s="517"/>
      <c r="E608" s="517"/>
      <c r="F608" s="517"/>
      <c r="G608" s="517"/>
      <c r="H608" s="517"/>
      <c r="I608" s="517"/>
      <c r="J608" s="517"/>
      <c r="K608" s="517"/>
      <c r="L608" s="517"/>
      <c r="M608" s="518"/>
      <c r="N608" s="517"/>
      <c r="O608" s="517"/>
    </row>
    <row r="609" spans="1:15" s="516" customFormat="1" x14ac:dyDescent="0.2">
      <c r="A609" s="517"/>
      <c r="B609" s="517"/>
      <c r="C609" s="517"/>
      <c r="D609" s="517"/>
      <c r="E609" s="517"/>
      <c r="F609" s="517"/>
      <c r="G609" s="517"/>
      <c r="H609" s="517"/>
      <c r="I609" s="517"/>
      <c r="J609" s="517"/>
      <c r="K609" s="517"/>
      <c r="L609" s="517"/>
      <c r="M609" s="518"/>
      <c r="N609" s="517"/>
      <c r="O609" s="517"/>
    </row>
    <row r="610" spans="1:15" s="516" customFormat="1" x14ac:dyDescent="0.2">
      <c r="A610" s="517"/>
      <c r="B610" s="517"/>
      <c r="C610" s="517"/>
      <c r="D610" s="517"/>
      <c r="E610" s="517"/>
      <c r="F610" s="517"/>
      <c r="G610" s="517"/>
      <c r="H610" s="517"/>
      <c r="I610" s="517"/>
      <c r="J610" s="517"/>
      <c r="K610" s="517"/>
      <c r="L610" s="517"/>
      <c r="M610" s="518"/>
      <c r="N610" s="517"/>
      <c r="O610" s="517"/>
    </row>
    <row r="611" spans="1:15" s="516" customFormat="1" x14ac:dyDescent="0.2">
      <c r="A611" s="517"/>
      <c r="B611" s="517"/>
      <c r="C611" s="517"/>
      <c r="D611" s="517"/>
      <c r="E611" s="517"/>
      <c r="F611" s="517"/>
      <c r="G611" s="517"/>
      <c r="H611" s="517"/>
      <c r="I611" s="517"/>
      <c r="J611" s="517"/>
      <c r="K611" s="517"/>
      <c r="L611" s="517"/>
      <c r="M611" s="518"/>
      <c r="N611" s="517"/>
      <c r="O611" s="517"/>
    </row>
    <row r="612" spans="1:15" s="516" customFormat="1" x14ac:dyDescent="0.2">
      <c r="A612" s="517"/>
      <c r="B612" s="517"/>
      <c r="C612" s="517"/>
      <c r="D612" s="517"/>
      <c r="E612" s="517"/>
      <c r="F612" s="517"/>
      <c r="G612" s="517"/>
      <c r="H612" s="517"/>
      <c r="I612" s="517"/>
      <c r="J612" s="517"/>
      <c r="K612" s="517"/>
      <c r="L612" s="517"/>
      <c r="M612" s="518"/>
      <c r="N612" s="517"/>
      <c r="O612" s="517"/>
    </row>
    <row r="613" spans="1:15" s="516" customFormat="1" x14ac:dyDescent="0.2">
      <c r="A613" s="517"/>
      <c r="B613" s="517"/>
      <c r="C613" s="517"/>
      <c r="D613" s="517"/>
      <c r="E613" s="517"/>
      <c r="F613" s="517"/>
      <c r="G613" s="517"/>
      <c r="H613" s="517"/>
      <c r="I613" s="517"/>
      <c r="J613" s="517"/>
      <c r="K613" s="517"/>
      <c r="L613" s="517"/>
      <c r="M613" s="518"/>
      <c r="N613" s="517"/>
      <c r="O613" s="517"/>
    </row>
    <row r="614" spans="1:15" s="516" customFormat="1" x14ac:dyDescent="0.2">
      <c r="A614" s="517"/>
      <c r="B614" s="517"/>
      <c r="C614" s="517"/>
      <c r="D614" s="517"/>
      <c r="E614" s="517"/>
      <c r="F614" s="517"/>
      <c r="G614" s="517"/>
      <c r="H614" s="517"/>
      <c r="I614" s="517"/>
      <c r="J614" s="517"/>
      <c r="K614" s="517"/>
      <c r="L614" s="517"/>
      <c r="M614" s="518"/>
      <c r="N614" s="517"/>
      <c r="O614" s="517"/>
    </row>
    <row r="615" spans="1:15" s="516" customFormat="1" x14ac:dyDescent="0.2">
      <c r="A615" s="517"/>
      <c r="B615" s="517"/>
      <c r="C615" s="517"/>
      <c r="D615" s="517"/>
      <c r="E615" s="517"/>
      <c r="F615" s="517"/>
      <c r="G615" s="517"/>
      <c r="H615" s="517"/>
      <c r="I615" s="517"/>
      <c r="J615" s="517"/>
      <c r="K615" s="517"/>
      <c r="L615" s="517"/>
      <c r="M615" s="518"/>
      <c r="N615" s="517"/>
      <c r="O615" s="517"/>
    </row>
    <row r="616" spans="1:15" s="516" customFormat="1" x14ac:dyDescent="0.2">
      <c r="A616" s="517"/>
      <c r="B616" s="517"/>
      <c r="C616" s="517"/>
      <c r="D616" s="517"/>
      <c r="E616" s="517"/>
      <c r="F616" s="517"/>
      <c r="G616" s="517"/>
      <c r="H616" s="517"/>
      <c r="I616" s="517"/>
      <c r="J616" s="517"/>
      <c r="K616" s="517"/>
      <c r="L616" s="517"/>
      <c r="M616" s="518"/>
      <c r="N616" s="517"/>
      <c r="O616" s="517"/>
    </row>
    <row r="617" spans="1:15" s="516" customFormat="1" x14ac:dyDescent="0.2">
      <c r="A617" s="517"/>
      <c r="B617" s="517"/>
      <c r="C617" s="517"/>
      <c r="D617" s="517"/>
      <c r="E617" s="517"/>
      <c r="F617" s="517"/>
      <c r="G617" s="517"/>
      <c r="H617" s="517"/>
      <c r="I617" s="517"/>
      <c r="J617" s="517"/>
      <c r="K617" s="517"/>
      <c r="L617" s="517"/>
      <c r="M617" s="518"/>
      <c r="N617" s="517"/>
      <c r="O617" s="517"/>
    </row>
    <row r="618" spans="1:15" s="516" customFormat="1" x14ac:dyDescent="0.2">
      <c r="A618" s="517"/>
      <c r="B618" s="517"/>
      <c r="C618" s="517"/>
      <c r="D618" s="517"/>
      <c r="E618" s="517"/>
      <c r="F618" s="517"/>
      <c r="G618" s="517"/>
      <c r="H618" s="517"/>
      <c r="I618" s="517"/>
      <c r="J618" s="517"/>
      <c r="K618" s="517"/>
      <c r="L618" s="517"/>
      <c r="M618" s="518"/>
      <c r="N618" s="517"/>
      <c r="O618" s="517"/>
    </row>
    <row r="619" spans="1:15" s="516" customFormat="1" x14ac:dyDescent="0.2">
      <c r="A619" s="517"/>
      <c r="B619" s="517"/>
      <c r="C619" s="517"/>
      <c r="D619" s="517"/>
      <c r="E619" s="517"/>
      <c r="F619" s="517"/>
      <c r="G619" s="517"/>
      <c r="H619" s="517"/>
      <c r="I619" s="517"/>
      <c r="J619" s="517"/>
      <c r="K619" s="517"/>
      <c r="L619" s="517"/>
      <c r="M619" s="518"/>
      <c r="N619" s="517"/>
      <c r="O619" s="517"/>
    </row>
    <row r="620" spans="1:15" s="516" customFormat="1" x14ac:dyDescent="0.2">
      <c r="A620" s="517"/>
      <c r="B620" s="517"/>
      <c r="C620" s="517"/>
      <c r="D620" s="517"/>
      <c r="E620" s="517"/>
      <c r="F620" s="517"/>
      <c r="G620" s="517"/>
      <c r="H620" s="517"/>
      <c r="I620" s="517"/>
      <c r="J620" s="517"/>
      <c r="K620" s="517"/>
      <c r="L620" s="517"/>
      <c r="M620" s="518"/>
      <c r="N620" s="517"/>
      <c r="O620" s="517"/>
    </row>
    <row r="621" spans="1:15" s="516" customFormat="1" x14ac:dyDescent="0.2">
      <c r="A621" s="517"/>
      <c r="B621" s="517"/>
      <c r="C621" s="517"/>
      <c r="D621" s="517"/>
      <c r="E621" s="517"/>
      <c r="F621" s="517"/>
      <c r="G621" s="517"/>
      <c r="H621" s="517"/>
      <c r="I621" s="517"/>
      <c r="J621" s="517"/>
      <c r="K621" s="517"/>
      <c r="L621" s="517"/>
      <c r="M621" s="518"/>
      <c r="N621" s="517"/>
      <c r="O621" s="517"/>
    </row>
    <row r="622" spans="1:15" s="516" customFormat="1" x14ac:dyDescent="0.2">
      <c r="A622" s="517"/>
      <c r="B622" s="517"/>
      <c r="C622" s="517"/>
      <c r="D622" s="517"/>
      <c r="E622" s="517"/>
      <c r="F622" s="517"/>
      <c r="G622" s="517"/>
      <c r="H622" s="517"/>
      <c r="I622" s="517"/>
      <c r="J622" s="517"/>
      <c r="K622" s="517"/>
      <c r="L622" s="517"/>
      <c r="M622" s="518"/>
      <c r="N622" s="517"/>
      <c r="O622" s="517"/>
    </row>
    <row r="623" spans="1:15" s="516" customFormat="1" x14ac:dyDescent="0.2">
      <c r="A623" s="517"/>
      <c r="B623" s="517"/>
      <c r="C623" s="517"/>
      <c r="D623" s="517"/>
      <c r="E623" s="517"/>
      <c r="F623" s="517"/>
      <c r="G623" s="517"/>
      <c r="H623" s="517"/>
      <c r="I623" s="517"/>
      <c r="J623" s="517"/>
      <c r="K623" s="517"/>
      <c r="L623" s="517"/>
      <c r="M623" s="518"/>
      <c r="N623" s="517"/>
      <c r="O623" s="517"/>
    </row>
    <row r="624" spans="1:15" s="516" customFormat="1" x14ac:dyDescent="0.2">
      <c r="A624" s="517"/>
      <c r="B624" s="517"/>
      <c r="C624" s="517"/>
      <c r="D624" s="517"/>
      <c r="E624" s="517"/>
      <c r="F624" s="517"/>
      <c r="G624" s="517"/>
      <c r="H624" s="517"/>
      <c r="I624" s="517"/>
      <c r="J624" s="517"/>
      <c r="K624" s="517"/>
      <c r="L624" s="517"/>
      <c r="M624" s="518"/>
      <c r="N624" s="517"/>
      <c r="O624" s="517"/>
    </row>
    <row r="625" spans="1:15" s="516" customFormat="1" x14ac:dyDescent="0.2">
      <c r="A625" s="517"/>
      <c r="B625" s="517"/>
      <c r="C625" s="517"/>
      <c r="D625" s="517"/>
      <c r="E625" s="517"/>
      <c r="F625" s="517"/>
      <c r="G625" s="517"/>
      <c r="H625" s="517"/>
      <c r="I625" s="517"/>
      <c r="J625" s="517"/>
      <c r="K625" s="517"/>
      <c r="L625" s="517"/>
      <c r="M625" s="518"/>
      <c r="N625" s="517"/>
      <c r="O625" s="517"/>
    </row>
    <row r="626" spans="1:15" s="516" customFormat="1" x14ac:dyDescent="0.2">
      <c r="A626" s="517"/>
      <c r="B626" s="517"/>
      <c r="C626" s="517"/>
      <c r="D626" s="517"/>
      <c r="E626" s="517"/>
      <c r="F626" s="517"/>
      <c r="G626" s="517"/>
      <c r="H626" s="517"/>
      <c r="I626" s="517"/>
      <c r="J626" s="517"/>
      <c r="K626" s="517"/>
      <c r="L626" s="517"/>
      <c r="M626" s="518"/>
      <c r="N626" s="517"/>
      <c r="O626" s="517"/>
    </row>
    <row r="627" spans="1:15" s="516" customFormat="1" x14ac:dyDescent="0.2">
      <c r="A627" s="517"/>
      <c r="B627" s="517"/>
      <c r="C627" s="517"/>
      <c r="D627" s="517"/>
      <c r="E627" s="517"/>
      <c r="F627" s="517"/>
      <c r="G627" s="517"/>
      <c r="H627" s="517"/>
      <c r="I627" s="517"/>
      <c r="J627" s="517"/>
      <c r="K627" s="517"/>
      <c r="L627" s="517"/>
      <c r="M627" s="518"/>
      <c r="N627" s="517"/>
      <c r="O627" s="517"/>
    </row>
    <row r="628" spans="1:15" s="516" customFormat="1" x14ac:dyDescent="0.2">
      <c r="A628" s="517"/>
      <c r="B628" s="517"/>
      <c r="C628" s="517"/>
      <c r="D628" s="517"/>
      <c r="E628" s="517"/>
      <c r="F628" s="517"/>
      <c r="G628" s="517"/>
      <c r="H628" s="517"/>
      <c r="I628" s="517"/>
      <c r="J628" s="517"/>
      <c r="K628" s="517"/>
      <c r="L628" s="517"/>
      <c r="M628" s="518"/>
      <c r="N628" s="517"/>
      <c r="O628" s="517"/>
    </row>
    <row r="629" spans="1:15" s="516" customFormat="1" x14ac:dyDescent="0.2">
      <c r="A629" s="517"/>
      <c r="B629" s="517"/>
      <c r="C629" s="517"/>
      <c r="D629" s="517"/>
      <c r="E629" s="517"/>
      <c r="F629" s="517"/>
      <c r="G629" s="517"/>
      <c r="H629" s="517"/>
      <c r="I629" s="517"/>
      <c r="J629" s="517"/>
      <c r="K629" s="517"/>
      <c r="L629" s="517"/>
      <c r="M629" s="518"/>
      <c r="N629" s="517"/>
      <c r="O629" s="517"/>
    </row>
    <row r="630" spans="1:15" s="516" customFormat="1" x14ac:dyDescent="0.2">
      <c r="A630" s="517"/>
      <c r="B630" s="517"/>
      <c r="C630" s="517"/>
      <c r="D630" s="517"/>
      <c r="E630" s="517"/>
      <c r="F630" s="517"/>
      <c r="G630" s="517"/>
      <c r="H630" s="517"/>
      <c r="I630" s="517"/>
      <c r="J630" s="517"/>
      <c r="K630" s="517"/>
      <c r="L630" s="517"/>
      <c r="M630" s="518"/>
      <c r="N630" s="517"/>
      <c r="O630" s="517"/>
    </row>
    <row r="631" spans="1:15" s="516" customFormat="1" x14ac:dyDescent="0.2">
      <c r="A631" s="517"/>
      <c r="B631" s="517"/>
      <c r="C631" s="517"/>
      <c r="D631" s="517"/>
      <c r="E631" s="517"/>
      <c r="F631" s="517"/>
      <c r="G631" s="517"/>
      <c r="H631" s="517"/>
      <c r="I631" s="517"/>
      <c r="J631" s="517"/>
      <c r="K631" s="517"/>
      <c r="L631" s="517"/>
      <c r="M631" s="518"/>
      <c r="N631" s="517"/>
      <c r="O631" s="517"/>
    </row>
    <row r="632" spans="1:15" s="516" customFormat="1" x14ac:dyDescent="0.2">
      <c r="A632" s="517"/>
      <c r="B632" s="517"/>
      <c r="C632" s="517"/>
      <c r="D632" s="517"/>
      <c r="E632" s="517"/>
      <c r="F632" s="517"/>
      <c r="G632" s="517"/>
      <c r="H632" s="517"/>
      <c r="I632" s="517"/>
      <c r="J632" s="517"/>
      <c r="K632" s="517"/>
      <c r="L632" s="517"/>
      <c r="M632" s="518"/>
      <c r="N632" s="517"/>
      <c r="O632" s="517"/>
    </row>
    <row r="633" spans="1:15" s="516" customFormat="1" x14ac:dyDescent="0.2">
      <c r="A633" s="517"/>
      <c r="B633" s="517"/>
      <c r="C633" s="517"/>
      <c r="D633" s="517"/>
      <c r="E633" s="517"/>
      <c r="F633" s="517"/>
      <c r="G633" s="517"/>
      <c r="H633" s="517"/>
      <c r="I633" s="517"/>
      <c r="J633" s="517"/>
      <c r="K633" s="517"/>
      <c r="L633" s="517"/>
      <c r="M633" s="518"/>
      <c r="N633" s="517"/>
      <c r="O633" s="517"/>
    </row>
    <row r="634" spans="1:15" s="516" customFormat="1" x14ac:dyDescent="0.2">
      <c r="A634" s="517"/>
      <c r="B634" s="517"/>
      <c r="C634" s="517"/>
      <c r="D634" s="517"/>
      <c r="E634" s="517"/>
      <c r="F634" s="517"/>
      <c r="G634" s="517"/>
      <c r="H634" s="517"/>
      <c r="I634" s="517"/>
      <c r="J634" s="517"/>
      <c r="K634" s="517"/>
      <c r="L634" s="517"/>
      <c r="M634" s="518"/>
      <c r="N634" s="517"/>
      <c r="O634" s="517"/>
    </row>
    <row r="635" spans="1:15" s="516" customFormat="1" x14ac:dyDescent="0.2">
      <c r="A635" s="517"/>
      <c r="B635" s="517"/>
      <c r="C635" s="517"/>
      <c r="D635" s="517"/>
      <c r="E635" s="517"/>
      <c r="F635" s="517"/>
      <c r="G635" s="517"/>
      <c r="H635" s="517"/>
      <c r="I635" s="517"/>
      <c r="J635" s="517"/>
      <c r="K635" s="517"/>
      <c r="L635" s="517"/>
      <c r="M635" s="518"/>
      <c r="N635" s="517"/>
      <c r="O635" s="517"/>
    </row>
    <row r="636" spans="1:15" s="516" customFormat="1" x14ac:dyDescent="0.2">
      <c r="A636" s="517"/>
      <c r="B636" s="517"/>
      <c r="C636" s="517"/>
      <c r="D636" s="517"/>
      <c r="E636" s="517"/>
      <c r="F636" s="517"/>
      <c r="G636" s="517"/>
      <c r="H636" s="517"/>
      <c r="I636" s="517"/>
      <c r="J636" s="517"/>
      <c r="K636" s="517"/>
      <c r="L636" s="517"/>
      <c r="M636" s="518"/>
      <c r="N636" s="517"/>
      <c r="O636" s="517"/>
    </row>
    <row r="637" spans="1:15" s="516" customFormat="1" x14ac:dyDescent="0.2">
      <c r="A637" s="517"/>
      <c r="B637" s="517"/>
      <c r="C637" s="517"/>
      <c r="D637" s="517"/>
      <c r="E637" s="517"/>
      <c r="F637" s="517"/>
      <c r="G637" s="517"/>
      <c r="H637" s="517"/>
      <c r="I637" s="517"/>
      <c r="J637" s="517"/>
      <c r="K637" s="517"/>
      <c r="L637" s="517"/>
      <c r="M637" s="518"/>
      <c r="N637" s="517"/>
      <c r="O637" s="517"/>
    </row>
    <row r="638" spans="1:15" s="516" customFormat="1" x14ac:dyDescent="0.2">
      <c r="A638" s="517"/>
      <c r="B638" s="517"/>
      <c r="C638" s="517"/>
      <c r="D638" s="517"/>
      <c r="E638" s="517"/>
      <c r="F638" s="517"/>
      <c r="G638" s="517"/>
      <c r="H638" s="517"/>
      <c r="I638" s="517"/>
      <c r="J638" s="517"/>
      <c r="K638" s="517"/>
      <c r="L638" s="517"/>
      <c r="M638" s="518"/>
      <c r="N638" s="517"/>
      <c r="O638" s="517"/>
    </row>
    <row r="639" spans="1:15" s="516" customFormat="1" x14ac:dyDescent="0.2">
      <c r="A639" s="517"/>
      <c r="B639" s="517"/>
      <c r="C639" s="517"/>
      <c r="D639" s="517"/>
      <c r="E639" s="517"/>
      <c r="F639" s="517"/>
      <c r="G639" s="517"/>
      <c r="H639" s="517"/>
      <c r="I639" s="517"/>
      <c r="J639" s="517"/>
      <c r="K639" s="517"/>
      <c r="L639" s="517"/>
      <c r="M639" s="518"/>
      <c r="N639" s="517"/>
      <c r="O639" s="517"/>
    </row>
    <row r="640" spans="1:15" s="516" customFormat="1" x14ac:dyDescent="0.2">
      <c r="A640" s="517"/>
      <c r="B640" s="517"/>
      <c r="C640" s="517"/>
      <c r="D640" s="517"/>
      <c r="E640" s="517"/>
      <c r="F640" s="517"/>
      <c r="G640" s="517"/>
      <c r="H640" s="517"/>
      <c r="I640" s="517"/>
      <c r="J640" s="517"/>
      <c r="K640" s="517"/>
      <c r="L640" s="517"/>
      <c r="M640" s="518"/>
      <c r="N640" s="517"/>
      <c r="O640" s="517"/>
    </row>
    <row r="641" spans="1:15" s="516" customFormat="1" x14ac:dyDescent="0.2">
      <c r="A641" s="517"/>
      <c r="B641" s="517"/>
      <c r="C641" s="517"/>
      <c r="D641" s="517"/>
      <c r="E641" s="517"/>
      <c r="F641" s="517"/>
      <c r="G641" s="517"/>
      <c r="H641" s="517"/>
      <c r="I641" s="517"/>
      <c r="J641" s="517"/>
      <c r="K641" s="517"/>
      <c r="L641" s="517"/>
      <c r="M641" s="518"/>
      <c r="N641" s="517"/>
      <c r="O641" s="517"/>
    </row>
    <row r="642" spans="1:15" s="516" customFormat="1" x14ac:dyDescent="0.2">
      <c r="A642" s="517"/>
      <c r="B642" s="517"/>
      <c r="C642" s="517"/>
      <c r="D642" s="517"/>
      <c r="E642" s="517"/>
      <c r="F642" s="517"/>
      <c r="G642" s="517"/>
      <c r="H642" s="517"/>
      <c r="I642" s="517"/>
      <c r="J642" s="517"/>
      <c r="K642" s="517"/>
      <c r="L642" s="517"/>
      <c r="M642" s="518"/>
      <c r="N642" s="517"/>
      <c r="O642" s="517"/>
    </row>
    <row r="643" spans="1:15" s="516" customFormat="1" x14ac:dyDescent="0.2">
      <c r="A643" s="517"/>
      <c r="B643" s="517"/>
      <c r="C643" s="517"/>
      <c r="D643" s="517"/>
      <c r="E643" s="517"/>
      <c r="F643" s="517"/>
      <c r="G643" s="517"/>
      <c r="H643" s="517"/>
      <c r="I643" s="517"/>
      <c r="J643" s="517"/>
      <c r="K643" s="517"/>
      <c r="L643" s="517"/>
      <c r="M643" s="518"/>
      <c r="N643" s="517"/>
      <c r="O643" s="517"/>
    </row>
    <row r="644" spans="1:15" s="516" customFormat="1" x14ac:dyDescent="0.2">
      <c r="A644" s="517"/>
      <c r="B644" s="517"/>
      <c r="C644" s="517"/>
      <c r="D644" s="517"/>
      <c r="E644" s="517"/>
      <c r="F644" s="517"/>
      <c r="G644" s="517"/>
      <c r="H644" s="517"/>
      <c r="I644" s="517"/>
      <c r="J644" s="517"/>
      <c r="K644" s="517"/>
      <c r="L644" s="517"/>
      <c r="M644" s="518"/>
      <c r="N644" s="517"/>
      <c r="O644" s="517"/>
    </row>
    <row r="645" spans="1:15" s="516" customFormat="1" x14ac:dyDescent="0.2">
      <c r="A645" s="517"/>
      <c r="B645" s="517"/>
      <c r="C645" s="517"/>
      <c r="D645" s="517"/>
      <c r="E645" s="517"/>
      <c r="F645" s="517"/>
      <c r="G645" s="517"/>
      <c r="H645" s="517"/>
      <c r="I645" s="517"/>
      <c r="J645" s="517"/>
      <c r="K645" s="517"/>
      <c r="L645" s="517"/>
      <c r="M645" s="518"/>
      <c r="N645" s="517"/>
      <c r="O645" s="517"/>
    </row>
    <row r="646" spans="1:15" s="516" customFormat="1" x14ac:dyDescent="0.2">
      <c r="A646" s="517"/>
      <c r="B646" s="517"/>
      <c r="C646" s="517"/>
      <c r="D646" s="517"/>
      <c r="E646" s="517"/>
      <c r="F646" s="517"/>
      <c r="G646" s="517"/>
      <c r="H646" s="517"/>
      <c r="I646" s="517"/>
      <c r="J646" s="517"/>
      <c r="K646" s="517"/>
      <c r="L646" s="517"/>
      <c r="M646" s="518"/>
      <c r="N646" s="517"/>
      <c r="O646" s="517"/>
    </row>
    <row r="647" spans="1:15" s="516" customFormat="1" x14ac:dyDescent="0.2">
      <c r="A647" s="517"/>
      <c r="B647" s="517"/>
      <c r="C647" s="517"/>
      <c r="D647" s="517"/>
      <c r="E647" s="517"/>
      <c r="F647" s="517"/>
      <c r="G647" s="517"/>
      <c r="H647" s="517"/>
      <c r="I647" s="517"/>
      <c r="J647" s="517"/>
      <c r="K647" s="517"/>
      <c r="L647" s="517"/>
      <c r="M647" s="518"/>
      <c r="N647" s="517"/>
      <c r="O647" s="517"/>
    </row>
    <row r="648" spans="1:15" s="516" customFormat="1" x14ac:dyDescent="0.2">
      <c r="A648" s="517"/>
      <c r="B648" s="517"/>
      <c r="C648" s="517"/>
      <c r="D648" s="517"/>
      <c r="E648" s="517"/>
      <c r="F648" s="517"/>
      <c r="G648" s="517"/>
      <c r="H648" s="517"/>
      <c r="I648" s="517"/>
      <c r="J648" s="517"/>
      <c r="K648" s="517"/>
      <c r="L648" s="517"/>
      <c r="M648" s="518"/>
      <c r="N648" s="517"/>
      <c r="O648" s="517"/>
    </row>
    <row r="649" spans="1:15" s="516" customFormat="1" x14ac:dyDescent="0.2">
      <c r="A649" s="517"/>
      <c r="B649" s="517"/>
      <c r="C649" s="517"/>
      <c r="D649" s="517"/>
      <c r="E649" s="517"/>
      <c r="F649" s="517"/>
      <c r="G649" s="517"/>
      <c r="H649" s="517"/>
      <c r="I649" s="517"/>
      <c r="J649" s="517"/>
      <c r="K649" s="517"/>
      <c r="L649" s="517"/>
      <c r="M649" s="518"/>
      <c r="N649" s="517"/>
      <c r="O649" s="517"/>
    </row>
    <row r="650" spans="1:15" s="516" customFormat="1" x14ac:dyDescent="0.2">
      <c r="A650" s="517"/>
      <c r="B650" s="517"/>
      <c r="C650" s="517"/>
      <c r="D650" s="517"/>
      <c r="E650" s="517"/>
      <c r="F650" s="517"/>
      <c r="G650" s="517"/>
      <c r="H650" s="517"/>
      <c r="I650" s="517"/>
      <c r="J650" s="517"/>
      <c r="K650" s="517"/>
      <c r="L650" s="517"/>
      <c r="M650" s="518"/>
      <c r="N650" s="517"/>
      <c r="O650" s="517"/>
    </row>
    <row r="651" spans="1:15" s="516" customFormat="1" x14ac:dyDescent="0.2">
      <c r="A651" s="517"/>
      <c r="B651" s="517"/>
      <c r="C651" s="517"/>
      <c r="D651" s="517"/>
      <c r="E651" s="517"/>
      <c r="F651" s="517"/>
      <c r="G651" s="517"/>
      <c r="H651" s="517"/>
      <c r="I651" s="517"/>
      <c r="J651" s="517"/>
      <c r="K651" s="517"/>
      <c r="L651" s="517"/>
      <c r="M651" s="518"/>
      <c r="N651" s="517"/>
      <c r="O651" s="517"/>
    </row>
    <row r="652" spans="1:15" s="516" customFormat="1" x14ac:dyDescent="0.2">
      <c r="A652" s="517"/>
      <c r="B652" s="517"/>
      <c r="C652" s="517"/>
      <c r="D652" s="517"/>
      <c r="E652" s="517"/>
      <c r="F652" s="517"/>
      <c r="G652" s="517"/>
      <c r="H652" s="517"/>
      <c r="I652" s="517"/>
      <c r="J652" s="517"/>
      <c r="K652" s="517"/>
      <c r="L652" s="517"/>
      <c r="M652" s="518"/>
      <c r="N652" s="517"/>
      <c r="O652" s="517"/>
    </row>
    <row r="653" spans="1:15" s="516" customFormat="1" x14ac:dyDescent="0.2">
      <c r="A653" s="517"/>
      <c r="B653" s="517"/>
      <c r="C653" s="517"/>
      <c r="D653" s="517"/>
      <c r="E653" s="517"/>
      <c r="F653" s="517"/>
      <c r="G653" s="517"/>
      <c r="H653" s="517"/>
      <c r="I653" s="517"/>
      <c r="J653" s="517"/>
      <c r="K653" s="517"/>
      <c r="L653" s="517"/>
      <c r="M653" s="518"/>
      <c r="N653" s="517"/>
      <c r="O653" s="517"/>
    </row>
    <row r="654" spans="1:15" s="516" customFormat="1" x14ac:dyDescent="0.2">
      <c r="A654" s="517"/>
      <c r="B654" s="517"/>
      <c r="C654" s="517"/>
      <c r="D654" s="517"/>
      <c r="E654" s="517"/>
      <c r="F654" s="517"/>
      <c r="G654" s="517"/>
      <c r="H654" s="517"/>
      <c r="I654" s="517"/>
      <c r="J654" s="517"/>
      <c r="K654" s="517"/>
      <c r="L654" s="517"/>
      <c r="M654" s="518"/>
      <c r="N654" s="517"/>
      <c r="O654" s="517"/>
    </row>
    <row r="655" spans="1:15" s="516" customFormat="1" x14ac:dyDescent="0.2">
      <c r="A655" s="517"/>
      <c r="B655" s="517"/>
      <c r="C655" s="517"/>
      <c r="D655" s="517"/>
      <c r="E655" s="517"/>
      <c r="F655" s="517"/>
      <c r="G655" s="517"/>
      <c r="H655" s="517"/>
      <c r="I655" s="517"/>
      <c r="J655" s="517"/>
      <c r="K655" s="517"/>
      <c r="L655" s="517"/>
      <c r="M655" s="518"/>
      <c r="N655" s="517"/>
      <c r="O655" s="517"/>
    </row>
    <row r="656" spans="1:15" s="516" customFormat="1" x14ac:dyDescent="0.2">
      <c r="A656" s="517"/>
      <c r="B656" s="517"/>
      <c r="C656" s="517"/>
      <c r="D656" s="517"/>
      <c r="E656" s="517"/>
      <c r="F656" s="517"/>
      <c r="G656" s="517"/>
      <c r="H656" s="517"/>
      <c r="I656" s="517"/>
      <c r="J656" s="517"/>
      <c r="K656" s="517"/>
      <c r="L656" s="517"/>
      <c r="M656" s="518"/>
      <c r="N656" s="517"/>
      <c r="O656" s="517"/>
    </row>
    <row r="657" spans="1:15" s="516" customFormat="1" x14ac:dyDescent="0.2">
      <c r="A657" s="517"/>
      <c r="B657" s="517"/>
      <c r="C657" s="517"/>
      <c r="D657" s="517"/>
      <c r="E657" s="517"/>
      <c r="F657" s="517"/>
      <c r="G657" s="517"/>
      <c r="H657" s="517"/>
      <c r="I657" s="517"/>
      <c r="J657" s="517"/>
      <c r="K657" s="517"/>
      <c r="L657" s="517"/>
      <c r="M657" s="518"/>
      <c r="N657" s="517"/>
      <c r="O657" s="517"/>
    </row>
    <row r="658" spans="1:15" s="516" customFormat="1" x14ac:dyDescent="0.2">
      <c r="A658" s="517"/>
      <c r="B658" s="517"/>
      <c r="C658" s="517"/>
      <c r="D658" s="517"/>
      <c r="E658" s="517"/>
      <c r="F658" s="517"/>
      <c r="G658" s="517"/>
      <c r="H658" s="517"/>
      <c r="I658" s="517"/>
      <c r="J658" s="517"/>
      <c r="K658" s="517"/>
      <c r="L658" s="517"/>
      <c r="M658" s="518"/>
      <c r="N658" s="517"/>
      <c r="O658" s="517"/>
    </row>
    <row r="659" spans="1:15" s="516" customFormat="1" x14ac:dyDescent="0.2">
      <c r="A659" s="517"/>
      <c r="B659" s="517"/>
      <c r="C659" s="517"/>
      <c r="D659" s="517"/>
      <c r="E659" s="517"/>
      <c r="F659" s="517"/>
      <c r="G659" s="517"/>
      <c r="H659" s="517"/>
      <c r="I659" s="517"/>
      <c r="J659" s="517"/>
      <c r="K659" s="517"/>
      <c r="L659" s="517"/>
      <c r="M659" s="518"/>
      <c r="N659" s="517"/>
      <c r="O659" s="517"/>
    </row>
    <row r="660" spans="1:15" s="516" customFormat="1" x14ac:dyDescent="0.2">
      <c r="A660" s="517"/>
      <c r="B660" s="517"/>
      <c r="C660" s="517"/>
      <c r="D660" s="517"/>
      <c r="E660" s="517"/>
      <c r="F660" s="517"/>
      <c r="G660" s="517"/>
      <c r="H660" s="517"/>
      <c r="I660" s="517"/>
      <c r="J660" s="517"/>
      <c r="K660" s="517"/>
      <c r="L660" s="517"/>
      <c r="M660" s="518"/>
      <c r="N660" s="517"/>
      <c r="O660" s="517"/>
    </row>
    <row r="661" spans="1:15" s="516" customFormat="1" x14ac:dyDescent="0.2">
      <c r="A661" s="517"/>
      <c r="B661" s="517"/>
      <c r="C661" s="517"/>
      <c r="D661" s="517"/>
      <c r="E661" s="517"/>
      <c r="F661" s="517"/>
      <c r="G661" s="517"/>
      <c r="H661" s="517"/>
      <c r="I661" s="517"/>
      <c r="J661" s="517"/>
      <c r="K661" s="517"/>
      <c r="L661" s="517"/>
      <c r="M661" s="518"/>
      <c r="N661" s="517"/>
      <c r="O661" s="517"/>
    </row>
    <row r="662" spans="1:15" s="516" customFormat="1" x14ac:dyDescent="0.2">
      <c r="A662" s="517"/>
      <c r="B662" s="517"/>
      <c r="C662" s="517"/>
      <c r="D662" s="517"/>
      <c r="E662" s="517"/>
      <c r="F662" s="517"/>
      <c r="G662" s="517"/>
      <c r="H662" s="517"/>
      <c r="I662" s="517"/>
      <c r="J662" s="517"/>
      <c r="K662" s="517"/>
      <c r="L662" s="517"/>
      <c r="M662" s="518"/>
      <c r="N662" s="517"/>
      <c r="O662" s="517"/>
    </row>
    <row r="663" spans="1:15" s="516" customFormat="1" x14ac:dyDescent="0.2">
      <c r="A663" s="517"/>
      <c r="B663" s="517"/>
      <c r="C663" s="517"/>
      <c r="D663" s="517"/>
      <c r="E663" s="517"/>
      <c r="F663" s="517"/>
      <c r="G663" s="517"/>
      <c r="H663" s="517"/>
      <c r="I663" s="517"/>
      <c r="J663" s="517"/>
      <c r="K663" s="517"/>
      <c r="L663" s="517"/>
      <c r="M663" s="518"/>
      <c r="N663" s="517"/>
      <c r="O663" s="517"/>
    </row>
    <row r="664" spans="1:15" s="516" customFormat="1" x14ac:dyDescent="0.2">
      <c r="A664" s="517"/>
      <c r="B664" s="517"/>
      <c r="C664" s="517"/>
      <c r="D664" s="517"/>
      <c r="E664" s="517"/>
      <c r="F664" s="517"/>
      <c r="G664" s="517"/>
      <c r="H664" s="517"/>
      <c r="I664" s="517"/>
      <c r="J664" s="517"/>
      <c r="K664" s="517"/>
      <c r="L664" s="517"/>
      <c r="M664" s="518"/>
      <c r="N664" s="517"/>
      <c r="O664" s="517"/>
    </row>
    <row r="665" spans="1:15" s="516" customFormat="1" x14ac:dyDescent="0.2">
      <c r="A665" s="517"/>
      <c r="B665" s="517"/>
      <c r="C665" s="517"/>
      <c r="D665" s="517"/>
      <c r="E665" s="517"/>
      <c r="F665" s="517"/>
      <c r="G665" s="517"/>
      <c r="H665" s="517"/>
      <c r="I665" s="517"/>
      <c r="J665" s="517"/>
      <c r="K665" s="517"/>
      <c r="L665" s="517"/>
      <c r="M665" s="518"/>
      <c r="N665" s="517"/>
      <c r="O665" s="517"/>
    </row>
    <row r="666" spans="1:15" s="516" customFormat="1" x14ac:dyDescent="0.2">
      <c r="A666" s="517"/>
      <c r="B666" s="517"/>
      <c r="C666" s="517"/>
      <c r="D666" s="517"/>
      <c r="E666" s="517"/>
      <c r="F666" s="517"/>
      <c r="G666" s="517"/>
      <c r="H666" s="517"/>
      <c r="I666" s="517"/>
      <c r="J666" s="517"/>
      <c r="K666" s="517"/>
      <c r="L666" s="517"/>
      <c r="M666" s="518"/>
      <c r="N666" s="517"/>
      <c r="O666" s="517"/>
    </row>
    <row r="667" spans="1:15" s="516" customFormat="1" x14ac:dyDescent="0.2">
      <c r="A667" s="517"/>
      <c r="B667" s="517"/>
      <c r="C667" s="517"/>
      <c r="D667" s="517"/>
      <c r="E667" s="517"/>
      <c r="F667" s="517"/>
      <c r="G667" s="517"/>
      <c r="H667" s="517"/>
      <c r="I667" s="517"/>
      <c r="J667" s="517"/>
      <c r="K667" s="517"/>
      <c r="L667" s="517"/>
      <c r="M667" s="518"/>
      <c r="N667" s="517"/>
      <c r="O667" s="517"/>
    </row>
    <row r="668" spans="1:15" s="516" customFormat="1" x14ac:dyDescent="0.2">
      <c r="A668" s="517"/>
      <c r="B668" s="517"/>
      <c r="C668" s="517"/>
      <c r="D668" s="517"/>
      <c r="E668" s="517"/>
      <c r="F668" s="517"/>
      <c r="G668" s="517"/>
      <c r="H668" s="517"/>
      <c r="I668" s="517"/>
      <c r="J668" s="517"/>
      <c r="K668" s="517"/>
      <c r="L668" s="517"/>
      <c r="M668" s="518"/>
      <c r="N668" s="517"/>
      <c r="O668" s="517"/>
    </row>
    <row r="669" spans="1:15" s="516" customFormat="1" x14ac:dyDescent="0.2">
      <c r="A669" s="517"/>
      <c r="B669" s="517"/>
      <c r="C669" s="517"/>
      <c r="D669" s="517"/>
      <c r="E669" s="517"/>
      <c r="F669" s="517"/>
      <c r="G669" s="517"/>
      <c r="H669" s="517"/>
      <c r="I669" s="517"/>
      <c r="J669" s="517"/>
      <c r="K669" s="517"/>
      <c r="L669" s="517"/>
      <c r="M669" s="518"/>
      <c r="N669" s="517"/>
      <c r="O669" s="517"/>
    </row>
    <row r="670" spans="1:15" s="516" customFormat="1" x14ac:dyDescent="0.2">
      <c r="A670" s="517"/>
      <c r="B670" s="517"/>
      <c r="C670" s="517"/>
      <c r="D670" s="517"/>
      <c r="E670" s="517"/>
      <c r="F670" s="517"/>
      <c r="G670" s="517"/>
      <c r="H670" s="517"/>
      <c r="I670" s="517"/>
      <c r="J670" s="517"/>
      <c r="K670" s="517"/>
      <c r="L670" s="517"/>
      <c r="M670" s="518"/>
      <c r="N670" s="517"/>
      <c r="O670" s="517"/>
    </row>
    <row r="671" spans="1:15" s="516" customFormat="1" x14ac:dyDescent="0.2">
      <c r="A671" s="517"/>
      <c r="B671" s="517"/>
      <c r="C671" s="517"/>
      <c r="D671" s="517"/>
      <c r="E671" s="517"/>
      <c r="F671" s="517"/>
      <c r="G671" s="517"/>
      <c r="H671" s="517"/>
      <c r="I671" s="517"/>
      <c r="J671" s="517"/>
      <c r="K671" s="517"/>
      <c r="L671" s="517"/>
      <c r="M671" s="518"/>
      <c r="N671" s="517"/>
      <c r="O671" s="517"/>
    </row>
    <row r="672" spans="1:15" s="516" customFormat="1" x14ac:dyDescent="0.2">
      <c r="A672" s="517"/>
      <c r="B672" s="517"/>
      <c r="C672" s="517"/>
      <c r="D672" s="517"/>
      <c r="E672" s="517"/>
      <c r="F672" s="517"/>
      <c r="G672" s="517"/>
      <c r="H672" s="517"/>
      <c r="I672" s="517"/>
      <c r="J672" s="517"/>
      <c r="K672" s="517"/>
      <c r="L672" s="517"/>
      <c r="M672" s="518"/>
      <c r="N672" s="517"/>
      <c r="O672" s="517"/>
    </row>
    <row r="673" spans="1:15" s="516" customFormat="1" x14ac:dyDescent="0.2">
      <c r="A673" s="517"/>
      <c r="B673" s="517"/>
      <c r="C673" s="517"/>
      <c r="D673" s="517"/>
      <c r="E673" s="517"/>
      <c r="F673" s="517"/>
      <c r="G673" s="517"/>
      <c r="H673" s="517"/>
      <c r="I673" s="517"/>
      <c r="J673" s="517"/>
      <c r="K673" s="517"/>
      <c r="L673" s="517"/>
      <c r="M673" s="518"/>
      <c r="N673" s="517"/>
      <c r="O673" s="517"/>
    </row>
    <row r="674" spans="1:15" s="516" customFormat="1" x14ac:dyDescent="0.2">
      <c r="A674" s="517"/>
      <c r="B674" s="517"/>
      <c r="C674" s="517"/>
      <c r="D674" s="517"/>
      <c r="E674" s="517"/>
      <c r="F674" s="517"/>
      <c r="G674" s="517"/>
      <c r="H674" s="517"/>
      <c r="I674" s="517"/>
      <c r="J674" s="517"/>
      <c r="K674" s="517"/>
      <c r="L674" s="517"/>
      <c r="M674" s="518"/>
      <c r="N674" s="517"/>
      <c r="O674" s="517"/>
    </row>
    <row r="675" spans="1:15" s="516" customFormat="1" x14ac:dyDescent="0.2">
      <c r="A675" s="517"/>
      <c r="B675" s="517"/>
      <c r="C675" s="517"/>
      <c r="D675" s="517"/>
      <c r="E675" s="517"/>
      <c r="F675" s="517"/>
      <c r="G675" s="517"/>
      <c r="H675" s="517"/>
      <c r="I675" s="517"/>
      <c r="J675" s="517"/>
      <c r="K675" s="517"/>
      <c r="L675" s="517"/>
      <c r="M675" s="518"/>
      <c r="N675" s="517"/>
      <c r="O675" s="517"/>
    </row>
    <row r="676" spans="1:15" s="516" customFormat="1" x14ac:dyDescent="0.2">
      <c r="A676" s="517"/>
      <c r="B676" s="517"/>
      <c r="C676" s="517"/>
      <c r="D676" s="517"/>
      <c r="E676" s="517"/>
      <c r="F676" s="517"/>
      <c r="G676" s="517"/>
      <c r="H676" s="517"/>
      <c r="I676" s="517"/>
      <c r="J676" s="517"/>
      <c r="K676" s="517"/>
      <c r="L676" s="517"/>
      <c r="M676" s="518"/>
      <c r="N676" s="517"/>
      <c r="O676" s="517"/>
    </row>
    <row r="677" spans="1:15" s="516" customFormat="1" x14ac:dyDescent="0.2">
      <c r="A677" s="517"/>
      <c r="B677" s="517"/>
      <c r="C677" s="517"/>
      <c r="D677" s="517"/>
      <c r="E677" s="517"/>
      <c r="F677" s="517"/>
      <c r="G677" s="517"/>
      <c r="H677" s="517"/>
      <c r="I677" s="517"/>
      <c r="J677" s="517"/>
      <c r="K677" s="517"/>
      <c r="L677" s="517"/>
      <c r="M677" s="518"/>
      <c r="N677" s="517"/>
      <c r="O677" s="517"/>
    </row>
    <row r="678" spans="1:15" s="516" customFormat="1" x14ac:dyDescent="0.2">
      <c r="A678" s="517"/>
      <c r="B678" s="517"/>
      <c r="C678" s="517"/>
      <c r="D678" s="517"/>
      <c r="E678" s="517"/>
      <c r="F678" s="517"/>
      <c r="G678" s="517"/>
      <c r="H678" s="517"/>
      <c r="I678" s="517"/>
      <c r="J678" s="517"/>
      <c r="K678" s="517"/>
      <c r="L678" s="517"/>
      <c r="M678" s="518"/>
      <c r="N678" s="517"/>
      <c r="O678" s="517"/>
    </row>
    <row r="679" spans="1:15" s="516" customFormat="1" x14ac:dyDescent="0.2">
      <c r="A679" s="517"/>
      <c r="B679" s="517"/>
      <c r="C679" s="517"/>
      <c r="D679" s="517"/>
      <c r="E679" s="517"/>
      <c r="F679" s="517"/>
      <c r="G679" s="517"/>
      <c r="H679" s="517"/>
      <c r="I679" s="517"/>
      <c r="J679" s="517"/>
      <c r="K679" s="517"/>
      <c r="L679" s="517"/>
      <c r="M679" s="518"/>
      <c r="N679" s="517"/>
      <c r="O679" s="517"/>
    </row>
    <row r="680" spans="1:15" s="516" customFormat="1" x14ac:dyDescent="0.2">
      <c r="A680" s="517"/>
      <c r="B680" s="517"/>
      <c r="C680" s="517"/>
      <c r="D680" s="517"/>
      <c r="E680" s="517"/>
      <c r="F680" s="517"/>
      <c r="G680" s="517"/>
      <c r="H680" s="517"/>
      <c r="I680" s="517"/>
      <c r="J680" s="517"/>
      <c r="K680" s="517"/>
      <c r="L680" s="517"/>
      <c r="M680" s="518"/>
      <c r="N680" s="517"/>
      <c r="O680" s="517"/>
    </row>
    <row r="681" spans="1:15" s="516" customFormat="1" x14ac:dyDescent="0.2">
      <c r="A681" s="517"/>
      <c r="B681" s="517"/>
      <c r="C681" s="517"/>
      <c r="D681" s="517"/>
      <c r="E681" s="517"/>
      <c r="F681" s="517"/>
      <c r="G681" s="517"/>
      <c r="H681" s="517"/>
      <c r="I681" s="517"/>
      <c r="J681" s="517"/>
      <c r="K681" s="517"/>
      <c r="L681" s="517"/>
      <c r="M681" s="518"/>
      <c r="N681" s="517"/>
      <c r="O681" s="517"/>
    </row>
    <row r="682" spans="1:15" s="516" customFormat="1" x14ac:dyDescent="0.2">
      <c r="A682" s="517"/>
      <c r="B682" s="517"/>
      <c r="C682" s="517"/>
      <c r="D682" s="517"/>
      <c r="E682" s="517"/>
      <c r="F682" s="517"/>
      <c r="G682" s="517"/>
      <c r="H682" s="517"/>
      <c r="I682" s="517"/>
      <c r="J682" s="517"/>
      <c r="K682" s="517"/>
      <c r="L682" s="517"/>
      <c r="M682" s="518"/>
      <c r="N682" s="517"/>
      <c r="O682" s="517"/>
    </row>
    <row r="683" spans="1:15" s="516" customFormat="1" x14ac:dyDescent="0.2">
      <c r="A683" s="517"/>
      <c r="B683" s="517"/>
      <c r="C683" s="517"/>
      <c r="D683" s="517"/>
      <c r="E683" s="517"/>
      <c r="F683" s="517"/>
      <c r="G683" s="517"/>
      <c r="H683" s="517"/>
      <c r="I683" s="517"/>
      <c r="J683" s="517"/>
      <c r="K683" s="517"/>
      <c r="L683" s="517"/>
      <c r="M683" s="518"/>
      <c r="N683" s="517"/>
      <c r="O683" s="517"/>
    </row>
    <row r="684" spans="1:15" s="516" customFormat="1" x14ac:dyDescent="0.2">
      <c r="A684" s="517"/>
      <c r="B684" s="517"/>
      <c r="C684" s="517"/>
      <c r="D684" s="517"/>
      <c r="E684" s="517"/>
      <c r="F684" s="517"/>
      <c r="G684" s="517"/>
      <c r="H684" s="517"/>
      <c r="I684" s="517"/>
      <c r="J684" s="517"/>
      <c r="K684" s="517"/>
      <c r="L684" s="517"/>
      <c r="M684" s="518"/>
      <c r="N684" s="517"/>
      <c r="O684" s="517"/>
    </row>
    <row r="685" spans="1:15" s="516" customFormat="1" x14ac:dyDescent="0.2">
      <c r="A685" s="517"/>
      <c r="B685" s="517"/>
      <c r="C685" s="517"/>
      <c r="D685" s="517"/>
      <c r="E685" s="517"/>
      <c r="F685" s="517"/>
      <c r="G685" s="517"/>
      <c r="H685" s="517"/>
      <c r="I685" s="517"/>
      <c r="J685" s="517"/>
      <c r="K685" s="517"/>
      <c r="L685" s="517"/>
      <c r="M685" s="518"/>
      <c r="N685" s="517"/>
      <c r="O685" s="517"/>
    </row>
    <row r="686" spans="1:15" s="516" customFormat="1" x14ac:dyDescent="0.2">
      <c r="A686" s="517"/>
      <c r="B686" s="517"/>
      <c r="C686" s="517"/>
      <c r="D686" s="517"/>
      <c r="E686" s="517"/>
      <c r="F686" s="517"/>
      <c r="G686" s="517"/>
      <c r="H686" s="517"/>
      <c r="I686" s="517"/>
      <c r="J686" s="517"/>
      <c r="K686" s="517"/>
      <c r="L686" s="517"/>
      <c r="M686" s="518"/>
      <c r="N686" s="517"/>
      <c r="O686" s="517"/>
    </row>
    <row r="687" spans="1:15" s="516" customFormat="1" x14ac:dyDescent="0.2">
      <c r="A687" s="517"/>
      <c r="B687" s="517"/>
      <c r="C687" s="517"/>
      <c r="D687" s="517"/>
      <c r="E687" s="517"/>
      <c r="F687" s="517"/>
      <c r="G687" s="517"/>
      <c r="H687" s="517"/>
      <c r="I687" s="517"/>
      <c r="J687" s="517"/>
      <c r="K687" s="517"/>
      <c r="L687" s="517"/>
      <c r="M687" s="518"/>
      <c r="N687" s="517"/>
      <c r="O687" s="517"/>
    </row>
    <row r="688" spans="1:15" s="516" customFormat="1" x14ac:dyDescent="0.2">
      <c r="A688" s="517"/>
      <c r="B688" s="517"/>
      <c r="C688" s="517"/>
      <c r="D688" s="517"/>
      <c r="E688" s="517"/>
      <c r="F688" s="517"/>
      <c r="G688" s="517"/>
      <c r="H688" s="517"/>
      <c r="I688" s="517"/>
      <c r="J688" s="517"/>
      <c r="K688" s="517"/>
      <c r="L688" s="517"/>
      <c r="M688" s="518"/>
      <c r="N688" s="517"/>
      <c r="O688" s="517"/>
    </row>
    <row r="689" spans="1:15" s="516" customFormat="1" x14ac:dyDescent="0.2">
      <c r="A689" s="517"/>
      <c r="B689" s="517"/>
      <c r="C689" s="517"/>
      <c r="D689" s="517"/>
      <c r="E689" s="517"/>
      <c r="F689" s="517"/>
      <c r="G689" s="517"/>
      <c r="H689" s="517"/>
      <c r="I689" s="517"/>
      <c r="J689" s="517"/>
      <c r="K689" s="517"/>
      <c r="L689" s="517"/>
      <c r="M689" s="518"/>
      <c r="N689" s="517"/>
      <c r="O689" s="517"/>
    </row>
    <row r="690" spans="1:15" s="516" customFormat="1" x14ac:dyDescent="0.2">
      <c r="A690" s="517"/>
      <c r="B690" s="517"/>
      <c r="C690" s="517"/>
      <c r="D690" s="517"/>
      <c r="E690" s="517"/>
      <c r="F690" s="517"/>
      <c r="G690" s="517"/>
      <c r="H690" s="517"/>
      <c r="I690" s="517"/>
      <c r="J690" s="517"/>
      <c r="K690" s="517"/>
      <c r="L690" s="517"/>
      <c r="M690" s="518"/>
      <c r="N690" s="517"/>
      <c r="O690" s="517"/>
    </row>
    <row r="691" spans="1:15" s="516" customFormat="1" x14ac:dyDescent="0.2">
      <c r="A691" s="517"/>
      <c r="B691" s="517"/>
      <c r="C691" s="517"/>
      <c r="D691" s="517"/>
      <c r="E691" s="517"/>
      <c r="F691" s="517"/>
      <c r="G691" s="517"/>
      <c r="H691" s="517"/>
      <c r="I691" s="517"/>
      <c r="J691" s="517"/>
      <c r="K691" s="517"/>
      <c r="L691" s="517"/>
      <c r="M691" s="518"/>
      <c r="N691" s="517"/>
      <c r="O691" s="517"/>
    </row>
    <row r="692" spans="1:15" s="516" customFormat="1" x14ac:dyDescent="0.2">
      <c r="A692" s="517"/>
      <c r="B692" s="517"/>
      <c r="C692" s="517"/>
      <c r="D692" s="517"/>
      <c r="E692" s="517"/>
      <c r="F692" s="517"/>
      <c r="G692" s="517"/>
      <c r="H692" s="517"/>
      <c r="I692" s="517"/>
      <c r="J692" s="517"/>
      <c r="K692" s="517"/>
      <c r="L692" s="517"/>
      <c r="M692" s="518"/>
      <c r="N692" s="517"/>
      <c r="O692" s="517"/>
    </row>
    <row r="693" spans="1:15" s="516" customFormat="1" x14ac:dyDescent="0.2">
      <c r="A693" s="517"/>
      <c r="B693" s="517"/>
      <c r="C693" s="517"/>
      <c r="D693" s="517"/>
      <c r="E693" s="517"/>
      <c r="F693" s="517"/>
      <c r="G693" s="517"/>
      <c r="H693" s="517"/>
      <c r="I693" s="517"/>
      <c r="J693" s="517"/>
      <c r="K693" s="517"/>
      <c r="L693" s="517"/>
      <c r="M693" s="518"/>
      <c r="N693" s="517"/>
      <c r="O693" s="517"/>
    </row>
    <row r="694" spans="1:15" s="516" customFormat="1" x14ac:dyDescent="0.2">
      <c r="A694" s="517"/>
      <c r="B694" s="517"/>
      <c r="C694" s="517"/>
      <c r="D694" s="517"/>
      <c r="E694" s="517"/>
      <c r="F694" s="517"/>
      <c r="G694" s="517"/>
      <c r="H694" s="517"/>
      <c r="I694" s="517"/>
      <c r="J694" s="517"/>
      <c r="K694" s="517"/>
      <c r="L694" s="517"/>
      <c r="M694" s="518"/>
      <c r="N694" s="517"/>
      <c r="O694" s="517"/>
    </row>
    <row r="695" spans="1:15" s="516" customFormat="1" x14ac:dyDescent="0.2">
      <c r="A695" s="517"/>
      <c r="B695" s="517"/>
      <c r="C695" s="517"/>
      <c r="D695" s="517"/>
      <c r="E695" s="517"/>
      <c r="F695" s="517"/>
      <c r="G695" s="517"/>
      <c r="H695" s="517"/>
      <c r="I695" s="517"/>
      <c r="J695" s="517"/>
      <c r="K695" s="517"/>
      <c r="L695" s="517"/>
      <c r="M695" s="518"/>
      <c r="N695" s="517"/>
      <c r="O695" s="517"/>
    </row>
    <row r="696" spans="1:15" s="516" customFormat="1" x14ac:dyDescent="0.2">
      <c r="A696" s="517"/>
      <c r="B696" s="517"/>
      <c r="C696" s="517"/>
      <c r="D696" s="517"/>
      <c r="E696" s="517"/>
      <c r="F696" s="517"/>
      <c r="G696" s="517"/>
      <c r="H696" s="517"/>
      <c r="I696" s="517"/>
      <c r="J696" s="517"/>
      <c r="K696" s="517"/>
      <c r="L696" s="517"/>
      <c r="M696" s="518"/>
      <c r="N696" s="517"/>
      <c r="O696" s="517"/>
    </row>
    <row r="697" spans="1:15" s="516" customFormat="1" x14ac:dyDescent="0.2">
      <c r="A697" s="517"/>
      <c r="B697" s="517"/>
      <c r="C697" s="517"/>
      <c r="D697" s="517"/>
      <c r="E697" s="517"/>
      <c r="F697" s="517"/>
      <c r="G697" s="517"/>
      <c r="H697" s="517"/>
      <c r="I697" s="517"/>
      <c r="J697" s="517"/>
      <c r="K697" s="517"/>
      <c r="L697" s="517"/>
      <c r="M697" s="518"/>
      <c r="N697" s="517"/>
      <c r="O697" s="517"/>
    </row>
    <row r="698" spans="1:15" s="516" customFormat="1" x14ac:dyDescent="0.2">
      <c r="A698" s="517"/>
      <c r="B698" s="517"/>
      <c r="C698" s="517"/>
      <c r="D698" s="517"/>
      <c r="E698" s="517"/>
      <c r="F698" s="517"/>
      <c r="G698" s="517"/>
      <c r="H698" s="517"/>
      <c r="I698" s="517"/>
      <c r="J698" s="517"/>
      <c r="K698" s="517"/>
      <c r="L698" s="517"/>
      <c r="M698" s="518"/>
      <c r="N698" s="517"/>
      <c r="O698" s="517"/>
    </row>
    <row r="699" spans="1:15" s="516" customFormat="1" x14ac:dyDescent="0.2">
      <c r="A699" s="517"/>
      <c r="B699" s="517"/>
      <c r="C699" s="517"/>
      <c r="D699" s="517"/>
      <c r="E699" s="517"/>
      <c r="F699" s="517"/>
      <c r="G699" s="517"/>
      <c r="H699" s="517"/>
      <c r="I699" s="517"/>
      <c r="J699" s="517"/>
      <c r="K699" s="517"/>
      <c r="L699" s="517"/>
      <c r="M699" s="518"/>
      <c r="N699" s="517"/>
      <c r="O699" s="517"/>
    </row>
    <row r="700" spans="1:15" s="516" customFormat="1" x14ac:dyDescent="0.2">
      <c r="A700" s="517"/>
      <c r="B700" s="517"/>
      <c r="C700" s="517"/>
      <c r="D700" s="517"/>
      <c r="E700" s="517"/>
      <c r="F700" s="517"/>
      <c r="G700" s="517"/>
      <c r="H700" s="517"/>
      <c r="I700" s="517"/>
      <c r="J700" s="517"/>
      <c r="K700" s="517"/>
      <c r="L700" s="517"/>
      <c r="M700" s="518"/>
      <c r="N700" s="517"/>
      <c r="O700" s="517"/>
    </row>
    <row r="701" spans="1:15" s="516" customFormat="1" x14ac:dyDescent="0.2">
      <c r="A701" s="517"/>
      <c r="B701" s="517"/>
      <c r="C701" s="517"/>
      <c r="D701" s="517"/>
      <c r="E701" s="517"/>
      <c r="F701" s="517"/>
      <c r="G701" s="517"/>
      <c r="H701" s="517"/>
      <c r="I701" s="517"/>
      <c r="J701" s="517"/>
      <c r="K701" s="517"/>
      <c r="L701" s="517"/>
      <c r="M701" s="518"/>
      <c r="N701" s="517"/>
      <c r="O701" s="517"/>
    </row>
    <row r="702" spans="1:15" s="516" customFormat="1" x14ac:dyDescent="0.2">
      <c r="A702" s="517"/>
      <c r="B702" s="517"/>
      <c r="C702" s="517"/>
      <c r="D702" s="517"/>
      <c r="E702" s="517"/>
      <c r="F702" s="517"/>
      <c r="G702" s="517"/>
      <c r="H702" s="517"/>
      <c r="I702" s="517"/>
      <c r="J702" s="517"/>
      <c r="K702" s="517"/>
      <c r="L702" s="517"/>
      <c r="M702" s="518"/>
      <c r="N702" s="517"/>
      <c r="O702" s="517"/>
    </row>
    <row r="703" spans="1:15" s="516" customFormat="1" x14ac:dyDescent="0.2">
      <c r="A703" s="517"/>
      <c r="B703" s="517"/>
      <c r="C703" s="517"/>
      <c r="D703" s="517"/>
      <c r="E703" s="517"/>
      <c r="F703" s="517"/>
      <c r="G703" s="517"/>
      <c r="H703" s="517"/>
      <c r="I703" s="517"/>
      <c r="J703" s="517"/>
      <c r="K703" s="517"/>
      <c r="L703" s="517"/>
      <c r="M703" s="518"/>
      <c r="N703" s="517"/>
      <c r="O703" s="517"/>
    </row>
    <row r="704" spans="1:15" s="516" customFormat="1" x14ac:dyDescent="0.2">
      <c r="A704" s="517"/>
      <c r="B704" s="517"/>
      <c r="C704" s="517"/>
      <c r="D704" s="517"/>
      <c r="E704" s="517"/>
      <c r="F704" s="517"/>
      <c r="G704" s="517"/>
      <c r="H704" s="517"/>
      <c r="I704" s="517"/>
      <c r="J704" s="517"/>
      <c r="K704" s="517"/>
      <c r="L704" s="517"/>
      <c r="M704" s="518"/>
      <c r="N704" s="517"/>
      <c r="O704" s="517"/>
    </row>
    <row r="705" spans="1:15" s="516" customFormat="1" x14ac:dyDescent="0.2">
      <c r="A705" s="517"/>
      <c r="B705" s="517"/>
      <c r="C705" s="517"/>
      <c r="D705" s="517"/>
      <c r="E705" s="517"/>
      <c r="F705" s="517"/>
      <c r="G705" s="517"/>
      <c r="H705" s="517"/>
      <c r="I705" s="517"/>
      <c r="J705" s="517"/>
      <c r="K705" s="517"/>
      <c r="L705" s="517"/>
      <c r="M705" s="518"/>
      <c r="N705" s="517"/>
      <c r="O705" s="517"/>
    </row>
    <row r="706" spans="1:15" s="516" customFormat="1" x14ac:dyDescent="0.2">
      <c r="A706" s="517"/>
      <c r="B706" s="517"/>
      <c r="C706" s="517"/>
      <c r="D706" s="517"/>
      <c r="E706" s="517"/>
      <c r="F706" s="517"/>
      <c r="G706" s="517"/>
      <c r="H706" s="517"/>
      <c r="I706" s="517"/>
      <c r="J706" s="517"/>
      <c r="K706" s="517"/>
      <c r="L706" s="517"/>
      <c r="M706" s="518"/>
      <c r="N706" s="517"/>
      <c r="O706" s="517"/>
    </row>
    <row r="707" spans="1:15" s="516" customFormat="1" x14ac:dyDescent="0.2">
      <c r="A707" s="517"/>
      <c r="B707" s="517"/>
      <c r="C707" s="517"/>
      <c r="D707" s="517"/>
      <c r="E707" s="517"/>
      <c r="F707" s="517"/>
      <c r="G707" s="517"/>
      <c r="H707" s="517"/>
      <c r="I707" s="517"/>
      <c r="J707" s="517"/>
      <c r="K707" s="517"/>
      <c r="L707" s="517"/>
      <c r="M707" s="518"/>
      <c r="N707" s="517"/>
      <c r="O707" s="517"/>
    </row>
    <row r="708" spans="1:15" s="516" customFormat="1" x14ac:dyDescent="0.2">
      <c r="A708" s="517"/>
      <c r="B708" s="517"/>
      <c r="C708" s="517"/>
      <c r="D708" s="517"/>
      <c r="E708" s="517"/>
      <c r="F708" s="517"/>
      <c r="G708" s="517"/>
      <c r="H708" s="517"/>
      <c r="I708" s="517"/>
      <c r="J708" s="517"/>
      <c r="K708" s="517"/>
      <c r="L708" s="517"/>
      <c r="M708" s="518"/>
      <c r="N708" s="517"/>
      <c r="O708" s="517"/>
    </row>
    <row r="709" spans="1:15" s="516" customFormat="1" x14ac:dyDescent="0.2">
      <c r="A709" s="517"/>
      <c r="B709" s="517"/>
      <c r="C709" s="517"/>
      <c r="D709" s="517"/>
      <c r="E709" s="517"/>
      <c r="F709" s="517"/>
      <c r="G709" s="517"/>
      <c r="H709" s="517"/>
      <c r="I709" s="517"/>
      <c r="J709" s="517"/>
      <c r="K709" s="517"/>
      <c r="L709" s="517"/>
      <c r="M709" s="518"/>
      <c r="N709" s="517"/>
      <c r="O709" s="517"/>
    </row>
    <row r="710" spans="1:15" s="516" customFormat="1" x14ac:dyDescent="0.2">
      <c r="A710" s="517"/>
      <c r="B710" s="517"/>
      <c r="C710" s="517"/>
      <c r="D710" s="517"/>
      <c r="E710" s="517"/>
      <c r="F710" s="517"/>
      <c r="G710" s="517"/>
      <c r="H710" s="517"/>
      <c r="I710" s="517"/>
      <c r="J710" s="517"/>
      <c r="K710" s="517"/>
      <c r="L710" s="517"/>
      <c r="M710" s="518"/>
      <c r="N710" s="517"/>
      <c r="O710" s="517"/>
    </row>
    <row r="711" spans="1:15" s="516" customFormat="1" x14ac:dyDescent="0.2">
      <c r="A711" s="517"/>
      <c r="B711" s="517"/>
      <c r="C711" s="517"/>
      <c r="D711" s="517"/>
      <c r="E711" s="517"/>
      <c r="F711" s="517"/>
      <c r="G711" s="517"/>
      <c r="H711" s="517"/>
      <c r="I711" s="517"/>
      <c r="J711" s="517"/>
      <c r="K711" s="517"/>
      <c r="L711" s="517"/>
      <c r="M711" s="518"/>
      <c r="N711" s="517"/>
      <c r="O711" s="517"/>
    </row>
    <row r="712" spans="1:15" s="516" customFormat="1" x14ac:dyDescent="0.2">
      <c r="A712" s="517"/>
      <c r="B712" s="517"/>
      <c r="C712" s="517"/>
      <c r="D712" s="517"/>
      <c r="E712" s="517"/>
      <c r="F712" s="517"/>
      <c r="G712" s="517"/>
      <c r="H712" s="517"/>
      <c r="I712" s="517"/>
      <c r="J712" s="517"/>
      <c r="K712" s="517"/>
      <c r="L712" s="517"/>
      <c r="M712" s="518"/>
      <c r="N712" s="517"/>
      <c r="O712" s="517"/>
    </row>
    <row r="713" spans="1:15" s="516" customFormat="1" x14ac:dyDescent="0.2">
      <c r="A713" s="517"/>
      <c r="B713" s="517"/>
      <c r="C713" s="517"/>
      <c r="D713" s="517"/>
      <c r="E713" s="517"/>
      <c r="F713" s="517"/>
      <c r="G713" s="517"/>
      <c r="H713" s="517"/>
      <c r="I713" s="517"/>
      <c r="J713" s="517"/>
      <c r="K713" s="517"/>
      <c r="L713" s="517"/>
      <c r="M713" s="518"/>
      <c r="N713" s="517"/>
      <c r="O713" s="517"/>
    </row>
    <row r="714" spans="1:15" s="516" customFormat="1" x14ac:dyDescent="0.2">
      <c r="A714" s="517"/>
      <c r="B714" s="517"/>
      <c r="C714" s="517"/>
      <c r="D714" s="517"/>
      <c r="E714" s="517"/>
      <c r="F714" s="517"/>
      <c r="G714" s="517"/>
      <c r="H714" s="517"/>
      <c r="I714" s="517"/>
      <c r="J714" s="517"/>
      <c r="K714" s="517"/>
      <c r="L714" s="517"/>
      <c r="M714" s="518"/>
      <c r="N714" s="517"/>
      <c r="O714" s="517"/>
    </row>
    <row r="715" spans="1:15" s="516" customFormat="1" x14ac:dyDescent="0.2">
      <c r="A715" s="517"/>
      <c r="B715" s="517"/>
      <c r="C715" s="517"/>
      <c r="D715" s="517"/>
      <c r="E715" s="517"/>
      <c r="F715" s="517"/>
      <c r="G715" s="517"/>
      <c r="H715" s="517"/>
      <c r="I715" s="517"/>
      <c r="J715" s="517"/>
      <c r="K715" s="517"/>
      <c r="L715" s="517"/>
      <c r="M715" s="518"/>
      <c r="N715" s="517"/>
      <c r="O715" s="517"/>
    </row>
    <row r="716" spans="1:15" s="516" customFormat="1" x14ac:dyDescent="0.2">
      <c r="A716" s="517"/>
      <c r="B716" s="517"/>
      <c r="C716" s="517"/>
      <c r="D716" s="517"/>
      <c r="E716" s="517"/>
      <c r="F716" s="517"/>
      <c r="G716" s="517"/>
      <c r="H716" s="517"/>
      <c r="I716" s="517"/>
      <c r="J716" s="517"/>
      <c r="K716" s="517"/>
      <c r="L716" s="517"/>
      <c r="M716" s="518"/>
      <c r="N716" s="517"/>
      <c r="O716" s="517"/>
    </row>
    <row r="717" spans="1:15" s="516" customFormat="1" x14ac:dyDescent="0.2">
      <c r="A717" s="517"/>
      <c r="B717" s="517"/>
      <c r="C717" s="517"/>
      <c r="D717" s="517"/>
      <c r="E717" s="517"/>
      <c r="F717" s="517"/>
      <c r="G717" s="517"/>
      <c r="H717" s="517"/>
      <c r="I717" s="517"/>
      <c r="J717" s="517"/>
      <c r="K717" s="517"/>
      <c r="L717" s="517"/>
      <c r="M717" s="518"/>
      <c r="N717" s="517"/>
      <c r="O717" s="517"/>
    </row>
    <row r="718" spans="1:15" s="516" customFormat="1" x14ac:dyDescent="0.2">
      <c r="A718" s="517"/>
      <c r="B718" s="517"/>
      <c r="C718" s="517"/>
      <c r="D718" s="517"/>
      <c r="E718" s="517"/>
      <c r="F718" s="517"/>
      <c r="G718" s="517"/>
      <c r="H718" s="517"/>
      <c r="I718" s="517"/>
      <c r="J718" s="517"/>
      <c r="K718" s="517"/>
      <c r="L718" s="517"/>
      <c r="M718" s="518"/>
      <c r="N718" s="517"/>
      <c r="O718" s="517"/>
    </row>
    <row r="719" spans="1:15" s="516" customFormat="1" x14ac:dyDescent="0.2">
      <c r="A719" s="517"/>
      <c r="B719" s="517"/>
      <c r="C719" s="517"/>
      <c r="D719" s="517"/>
      <c r="E719" s="517"/>
      <c r="F719" s="517"/>
      <c r="G719" s="517"/>
      <c r="H719" s="517"/>
      <c r="I719" s="517"/>
      <c r="J719" s="517"/>
      <c r="K719" s="517"/>
      <c r="L719" s="517"/>
      <c r="M719" s="518"/>
      <c r="N719" s="517"/>
      <c r="O719" s="517"/>
    </row>
    <row r="720" spans="1:15" s="516" customFormat="1" x14ac:dyDescent="0.2">
      <c r="A720" s="517"/>
      <c r="B720" s="517"/>
      <c r="C720" s="517"/>
      <c r="D720" s="517"/>
      <c r="E720" s="517"/>
      <c r="F720" s="517"/>
      <c r="G720" s="517"/>
      <c r="H720" s="517"/>
      <c r="I720" s="517"/>
      <c r="J720" s="517"/>
      <c r="K720" s="517"/>
      <c r="L720" s="517"/>
      <c r="M720" s="518"/>
      <c r="N720" s="517"/>
      <c r="O720" s="517"/>
    </row>
    <row r="721" spans="1:15" s="516" customFormat="1" x14ac:dyDescent="0.2">
      <c r="A721" s="517"/>
      <c r="B721" s="517"/>
      <c r="C721" s="517"/>
      <c r="D721" s="517"/>
      <c r="E721" s="517"/>
      <c r="F721" s="517"/>
      <c r="G721" s="517"/>
      <c r="H721" s="517"/>
      <c r="I721" s="517"/>
      <c r="J721" s="517"/>
      <c r="K721" s="517"/>
      <c r="L721" s="517"/>
      <c r="M721" s="518"/>
      <c r="N721" s="517"/>
      <c r="O721" s="517"/>
    </row>
    <row r="722" spans="1:15" s="516" customFormat="1" x14ac:dyDescent="0.2">
      <c r="A722" s="517"/>
      <c r="B722" s="517"/>
      <c r="C722" s="517"/>
      <c r="D722" s="517"/>
      <c r="E722" s="517"/>
      <c r="F722" s="517"/>
      <c r="G722" s="517"/>
      <c r="H722" s="517"/>
      <c r="I722" s="517"/>
      <c r="J722" s="517"/>
      <c r="K722" s="517"/>
      <c r="L722" s="517"/>
      <c r="M722" s="518"/>
      <c r="N722" s="517"/>
      <c r="O722" s="517"/>
    </row>
    <row r="723" spans="1:15" s="516" customFormat="1" x14ac:dyDescent="0.2">
      <c r="A723" s="517"/>
      <c r="B723" s="517"/>
      <c r="C723" s="517"/>
      <c r="D723" s="517"/>
      <c r="E723" s="517"/>
      <c r="F723" s="517"/>
      <c r="G723" s="517"/>
      <c r="H723" s="517"/>
      <c r="I723" s="517"/>
      <c r="J723" s="517"/>
      <c r="K723" s="517"/>
      <c r="L723" s="517"/>
      <c r="M723" s="518"/>
      <c r="N723" s="517"/>
      <c r="O723" s="517"/>
    </row>
    <row r="724" spans="1:15" s="516" customFormat="1" x14ac:dyDescent="0.2">
      <c r="A724" s="517"/>
      <c r="B724" s="517"/>
      <c r="C724" s="517"/>
      <c r="D724" s="517"/>
      <c r="E724" s="517"/>
      <c r="F724" s="517"/>
      <c r="G724" s="517"/>
      <c r="H724" s="517"/>
      <c r="I724" s="517"/>
      <c r="J724" s="517"/>
      <c r="K724" s="517"/>
      <c r="L724" s="517"/>
      <c r="M724" s="518"/>
      <c r="N724" s="517"/>
      <c r="O724" s="517"/>
    </row>
    <row r="725" spans="1:15" s="516" customFormat="1" x14ac:dyDescent="0.2">
      <c r="A725" s="517"/>
      <c r="B725" s="517"/>
      <c r="C725" s="517"/>
      <c r="D725" s="517"/>
      <c r="E725" s="517"/>
      <c r="F725" s="517"/>
      <c r="G725" s="517"/>
      <c r="H725" s="517"/>
      <c r="I725" s="517"/>
      <c r="J725" s="517"/>
      <c r="K725" s="517"/>
      <c r="L725" s="517"/>
      <c r="M725" s="518"/>
      <c r="N725" s="517"/>
      <c r="O725" s="517"/>
    </row>
    <row r="726" spans="1:15" s="516" customFormat="1" x14ac:dyDescent="0.2">
      <c r="A726" s="517"/>
      <c r="B726" s="517"/>
      <c r="C726" s="517"/>
      <c r="D726" s="517"/>
      <c r="E726" s="517"/>
      <c r="F726" s="517"/>
      <c r="G726" s="517"/>
      <c r="H726" s="517"/>
      <c r="I726" s="517"/>
      <c r="J726" s="517"/>
      <c r="K726" s="517"/>
      <c r="L726" s="517"/>
      <c r="M726" s="518"/>
      <c r="N726" s="517"/>
      <c r="O726" s="517"/>
    </row>
    <row r="727" spans="1:15" s="516" customFormat="1" x14ac:dyDescent="0.2">
      <c r="A727" s="517"/>
      <c r="B727" s="517"/>
      <c r="C727" s="517"/>
      <c r="D727" s="517"/>
      <c r="E727" s="517"/>
      <c r="F727" s="517"/>
      <c r="G727" s="517"/>
      <c r="H727" s="517"/>
      <c r="I727" s="517"/>
      <c r="J727" s="517"/>
      <c r="K727" s="517"/>
      <c r="L727" s="517"/>
      <c r="M727" s="518"/>
      <c r="N727" s="517"/>
      <c r="O727" s="517"/>
    </row>
    <row r="728" spans="1:15" s="516" customFormat="1" x14ac:dyDescent="0.2">
      <c r="A728" s="517"/>
      <c r="B728" s="517"/>
      <c r="C728" s="517"/>
      <c r="D728" s="517"/>
      <c r="E728" s="517"/>
      <c r="F728" s="517"/>
      <c r="G728" s="517"/>
      <c r="H728" s="517"/>
      <c r="I728" s="517"/>
      <c r="J728" s="517"/>
      <c r="K728" s="517"/>
      <c r="L728" s="517"/>
      <c r="M728" s="518"/>
      <c r="N728" s="517"/>
      <c r="O728" s="517"/>
    </row>
    <row r="729" spans="1:15" s="516" customFormat="1" x14ac:dyDescent="0.2">
      <c r="A729" s="517"/>
      <c r="B729" s="517"/>
      <c r="C729" s="517"/>
      <c r="D729" s="517"/>
      <c r="E729" s="517"/>
      <c r="F729" s="517"/>
      <c r="G729" s="517"/>
      <c r="H729" s="517"/>
      <c r="I729" s="517"/>
      <c r="J729" s="517"/>
      <c r="K729" s="517"/>
      <c r="L729" s="517"/>
      <c r="M729" s="518"/>
      <c r="N729" s="517"/>
      <c r="O729" s="517"/>
    </row>
    <row r="730" spans="1:15" s="516" customFormat="1" x14ac:dyDescent="0.2">
      <c r="A730" s="517"/>
      <c r="B730" s="517"/>
      <c r="C730" s="517"/>
      <c r="D730" s="517"/>
      <c r="E730" s="517"/>
      <c r="F730" s="517"/>
      <c r="G730" s="517"/>
      <c r="H730" s="517"/>
      <c r="I730" s="517"/>
      <c r="J730" s="517"/>
      <c r="K730" s="517"/>
      <c r="L730" s="517"/>
      <c r="M730" s="518"/>
      <c r="N730" s="517"/>
      <c r="O730" s="517"/>
    </row>
    <row r="731" spans="1:15" s="516" customFormat="1" x14ac:dyDescent="0.2">
      <c r="A731" s="517"/>
      <c r="B731" s="517"/>
      <c r="C731" s="517"/>
      <c r="D731" s="517"/>
      <c r="E731" s="517"/>
      <c r="F731" s="517"/>
      <c r="G731" s="517"/>
      <c r="H731" s="517"/>
      <c r="I731" s="517"/>
      <c r="J731" s="517"/>
      <c r="K731" s="517"/>
      <c r="L731" s="517"/>
      <c r="M731" s="518"/>
      <c r="N731" s="517"/>
      <c r="O731" s="517"/>
    </row>
    <row r="732" spans="1:15" s="516" customFormat="1" x14ac:dyDescent="0.2">
      <c r="A732" s="517"/>
      <c r="B732" s="517"/>
      <c r="C732" s="517"/>
      <c r="D732" s="517"/>
      <c r="E732" s="517"/>
      <c r="F732" s="517"/>
      <c r="G732" s="517"/>
      <c r="H732" s="517"/>
      <c r="I732" s="517"/>
      <c r="J732" s="517"/>
      <c r="K732" s="517"/>
      <c r="L732" s="517"/>
      <c r="M732" s="518"/>
      <c r="N732" s="517"/>
      <c r="O732" s="517"/>
    </row>
    <row r="733" spans="1:15" s="516" customFormat="1" x14ac:dyDescent="0.2">
      <c r="A733" s="517"/>
      <c r="B733" s="517"/>
      <c r="C733" s="517"/>
      <c r="D733" s="517"/>
      <c r="E733" s="517"/>
      <c r="F733" s="517"/>
      <c r="G733" s="517"/>
      <c r="H733" s="517"/>
      <c r="I733" s="517"/>
      <c r="J733" s="517"/>
      <c r="K733" s="517"/>
      <c r="L733" s="517"/>
      <c r="M733" s="518"/>
      <c r="N733" s="517"/>
      <c r="O733" s="517"/>
    </row>
    <row r="734" spans="1:15" s="516" customFormat="1" x14ac:dyDescent="0.2">
      <c r="A734" s="517"/>
      <c r="B734" s="517"/>
      <c r="C734" s="517"/>
      <c r="D734" s="517"/>
      <c r="E734" s="517"/>
      <c r="F734" s="517"/>
      <c r="G734" s="517"/>
      <c r="H734" s="517"/>
      <c r="I734" s="517"/>
      <c r="J734" s="517"/>
      <c r="K734" s="517"/>
      <c r="L734" s="517"/>
      <c r="M734" s="518"/>
      <c r="N734" s="517"/>
      <c r="O734" s="517"/>
    </row>
    <row r="735" spans="1:15" s="516" customFormat="1" x14ac:dyDescent="0.2">
      <c r="A735" s="517"/>
      <c r="B735" s="517"/>
      <c r="C735" s="517"/>
      <c r="D735" s="517"/>
      <c r="E735" s="517"/>
      <c r="F735" s="517"/>
      <c r="G735" s="517"/>
      <c r="H735" s="517"/>
      <c r="I735" s="517"/>
      <c r="J735" s="517"/>
      <c r="K735" s="517"/>
      <c r="L735" s="517"/>
      <c r="M735" s="518"/>
      <c r="N735" s="517"/>
      <c r="O735" s="517"/>
    </row>
    <row r="736" spans="1:15" s="516" customFormat="1" x14ac:dyDescent="0.2">
      <c r="A736" s="517"/>
      <c r="B736" s="517"/>
      <c r="C736" s="517"/>
      <c r="D736" s="517"/>
      <c r="E736" s="517"/>
      <c r="F736" s="517"/>
      <c r="G736" s="517"/>
      <c r="H736" s="517"/>
      <c r="I736" s="517"/>
      <c r="J736" s="517"/>
      <c r="K736" s="517"/>
      <c r="L736" s="517"/>
      <c r="M736" s="518"/>
      <c r="N736" s="517"/>
      <c r="O736" s="517"/>
    </row>
    <row r="737" spans="1:15" s="516" customFormat="1" x14ac:dyDescent="0.2">
      <c r="A737" s="517"/>
      <c r="B737" s="517"/>
      <c r="C737" s="517"/>
      <c r="D737" s="517"/>
      <c r="E737" s="517"/>
      <c r="F737" s="517"/>
      <c r="G737" s="517"/>
      <c r="H737" s="517"/>
      <c r="I737" s="517"/>
      <c r="J737" s="517"/>
      <c r="K737" s="517"/>
      <c r="L737" s="517"/>
      <c r="M737" s="518"/>
      <c r="N737" s="517"/>
      <c r="O737" s="517"/>
    </row>
    <row r="738" spans="1:15" s="516" customFormat="1" x14ac:dyDescent="0.2">
      <c r="A738" s="517"/>
      <c r="B738" s="517"/>
      <c r="C738" s="517"/>
      <c r="D738" s="517"/>
      <c r="E738" s="517"/>
      <c r="F738" s="517"/>
      <c r="G738" s="517"/>
      <c r="H738" s="517"/>
      <c r="I738" s="517"/>
      <c r="J738" s="517"/>
      <c r="K738" s="517"/>
      <c r="L738" s="517"/>
      <c r="M738" s="518"/>
      <c r="N738" s="517"/>
      <c r="O738" s="517"/>
    </row>
    <row r="739" spans="1:15" s="516" customFormat="1" x14ac:dyDescent="0.2">
      <c r="A739" s="517"/>
      <c r="B739" s="517"/>
      <c r="C739" s="517"/>
      <c r="D739" s="517"/>
      <c r="E739" s="517"/>
      <c r="F739" s="517"/>
      <c r="G739" s="517"/>
      <c r="H739" s="517"/>
      <c r="I739" s="517"/>
      <c r="J739" s="517"/>
      <c r="K739" s="517"/>
      <c r="L739" s="517"/>
      <c r="M739" s="518"/>
      <c r="N739" s="517"/>
      <c r="O739" s="517"/>
    </row>
    <row r="740" spans="1:15" s="516" customFormat="1" x14ac:dyDescent="0.2">
      <c r="A740" s="517"/>
      <c r="B740" s="517"/>
      <c r="C740" s="517"/>
      <c r="D740" s="517"/>
      <c r="E740" s="517"/>
      <c r="F740" s="517"/>
      <c r="G740" s="517"/>
      <c r="H740" s="517"/>
      <c r="I740" s="517"/>
      <c r="J740" s="517"/>
      <c r="K740" s="517"/>
      <c r="L740" s="517"/>
      <c r="M740" s="518"/>
      <c r="N740" s="517"/>
      <c r="O740" s="517"/>
    </row>
    <row r="741" spans="1:15" s="516" customFormat="1" x14ac:dyDescent="0.2">
      <c r="A741" s="517"/>
      <c r="B741" s="517"/>
      <c r="C741" s="517"/>
      <c r="D741" s="517"/>
      <c r="E741" s="517"/>
      <c r="F741" s="517"/>
      <c r="G741" s="517"/>
      <c r="H741" s="517"/>
      <c r="I741" s="517"/>
      <c r="J741" s="517"/>
      <c r="K741" s="517"/>
      <c r="L741" s="517"/>
      <c r="M741" s="518"/>
      <c r="N741" s="517"/>
      <c r="O741" s="517"/>
    </row>
    <row r="742" spans="1:15" s="516" customFormat="1" x14ac:dyDescent="0.2">
      <c r="A742" s="517"/>
      <c r="B742" s="517"/>
      <c r="C742" s="517"/>
      <c r="D742" s="517"/>
      <c r="E742" s="517"/>
      <c r="F742" s="517"/>
      <c r="G742" s="517"/>
      <c r="H742" s="517"/>
      <c r="I742" s="517"/>
      <c r="J742" s="517"/>
      <c r="K742" s="517"/>
      <c r="L742" s="517"/>
      <c r="M742" s="518"/>
      <c r="N742" s="517"/>
      <c r="O742" s="517"/>
    </row>
    <row r="743" spans="1:15" s="516" customFormat="1" x14ac:dyDescent="0.2">
      <c r="A743" s="517"/>
      <c r="B743" s="517"/>
      <c r="C743" s="517"/>
      <c r="D743" s="517"/>
      <c r="E743" s="517"/>
      <c r="F743" s="517"/>
      <c r="G743" s="517"/>
      <c r="H743" s="517"/>
      <c r="I743" s="517"/>
      <c r="J743" s="517"/>
      <c r="K743" s="517"/>
      <c r="L743" s="517"/>
      <c r="M743" s="518"/>
      <c r="N743" s="517"/>
      <c r="O743" s="517"/>
    </row>
    <row r="744" spans="1:15" s="516" customFormat="1" x14ac:dyDescent="0.2">
      <c r="A744" s="517"/>
      <c r="B744" s="517"/>
      <c r="C744" s="517"/>
      <c r="D744" s="517"/>
      <c r="E744" s="517"/>
      <c r="F744" s="517"/>
      <c r="G744" s="517"/>
      <c r="H744" s="517"/>
      <c r="I744" s="517"/>
      <c r="J744" s="517"/>
      <c r="K744" s="517"/>
      <c r="L744" s="517"/>
      <c r="M744" s="518"/>
      <c r="N744" s="517"/>
      <c r="O744" s="517"/>
    </row>
    <row r="745" spans="1:15" s="516" customFormat="1" x14ac:dyDescent="0.2">
      <c r="A745" s="517"/>
      <c r="B745" s="517"/>
      <c r="C745" s="517"/>
      <c r="D745" s="517"/>
      <c r="E745" s="517"/>
      <c r="F745" s="517"/>
      <c r="G745" s="517"/>
      <c r="H745" s="517"/>
      <c r="I745" s="517"/>
      <c r="J745" s="517"/>
      <c r="K745" s="517"/>
      <c r="L745" s="517"/>
      <c r="M745" s="518"/>
      <c r="N745" s="517"/>
      <c r="O745" s="517"/>
    </row>
    <row r="746" spans="1:15" s="516" customFormat="1" x14ac:dyDescent="0.2">
      <c r="A746" s="517"/>
      <c r="B746" s="517"/>
      <c r="C746" s="517"/>
      <c r="D746" s="517"/>
      <c r="E746" s="517"/>
      <c r="F746" s="517"/>
      <c r="G746" s="517"/>
      <c r="H746" s="517"/>
      <c r="I746" s="517"/>
      <c r="J746" s="517"/>
      <c r="K746" s="517"/>
      <c r="L746" s="517"/>
      <c r="M746" s="518"/>
      <c r="N746" s="517"/>
      <c r="O746" s="517"/>
    </row>
    <row r="747" spans="1:15" s="516" customFormat="1" x14ac:dyDescent="0.2">
      <c r="A747" s="517"/>
      <c r="B747" s="517"/>
      <c r="C747" s="517"/>
      <c r="D747" s="517"/>
      <c r="E747" s="517"/>
      <c r="F747" s="517"/>
      <c r="G747" s="517"/>
      <c r="H747" s="517"/>
      <c r="I747" s="517"/>
      <c r="J747" s="517"/>
      <c r="K747" s="517"/>
      <c r="L747" s="517"/>
      <c r="M747" s="518"/>
      <c r="N747" s="517"/>
      <c r="O747" s="517"/>
    </row>
    <row r="748" spans="1:15" s="516" customFormat="1" x14ac:dyDescent="0.2">
      <c r="A748" s="517"/>
      <c r="B748" s="517"/>
      <c r="C748" s="517"/>
      <c r="D748" s="517"/>
      <c r="E748" s="517"/>
      <c r="F748" s="517"/>
      <c r="G748" s="517"/>
      <c r="H748" s="517"/>
      <c r="I748" s="517"/>
      <c r="J748" s="517"/>
      <c r="K748" s="517"/>
      <c r="L748" s="517"/>
      <c r="M748" s="518"/>
      <c r="N748" s="517"/>
      <c r="O748" s="517"/>
    </row>
    <row r="749" spans="1:15" s="516" customFormat="1" x14ac:dyDescent="0.2">
      <c r="A749" s="517"/>
      <c r="B749" s="517"/>
      <c r="C749" s="517"/>
      <c r="D749" s="517"/>
      <c r="E749" s="517"/>
      <c r="F749" s="517"/>
      <c r="G749" s="517"/>
      <c r="H749" s="517"/>
      <c r="I749" s="517"/>
      <c r="J749" s="517"/>
      <c r="K749" s="517"/>
      <c r="L749" s="517"/>
      <c r="M749" s="518"/>
      <c r="N749" s="517"/>
      <c r="O749" s="517"/>
    </row>
    <row r="750" spans="1:15" s="516" customFormat="1" x14ac:dyDescent="0.2">
      <c r="A750" s="517"/>
      <c r="B750" s="517"/>
      <c r="C750" s="517"/>
      <c r="D750" s="517"/>
      <c r="E750" s="517"/>
      <c r="F750" s="517"/>
      <c r="G750" s="517"/>
      <c r="H750" s="517"/>
      <c r="I750" s="517"/>
      <c r="J750" s="517"/>
      <c r="K750" s="517"/>
      <c r="L750" s="517"/>
      <c r="M750" s="518"/>
      <c r="N750" s="517"/>
      <c r="O750" s="517"/>
    </row>
    <row r="751" spans="1:15" s="516" customFormat="1" x14ac:dyDescent="0.2">
      <c r="A751" s="517"/>
      <c r="B751" s="517"/>
      <c r="C751" s="517"/>
      <c r="D751" s="517"/>
      <c r="E751" s="517"/>
      <c r="F751" s="517"/>
      <c r="G751" s="517"/>
      <c r="H751" s="517"/>
      <c r="I751" s="517"/>
      <c r="J751" s="517"/>
      <c r="K751" s="517"/>
      <c r="L751" s="517"/>
      <c r="M751" s="518"/>
      <c r="N751" s="517"/>
      <c r="O751" s="517"/>
    </row>
    <row r="752" spans="1:15" s="516" customFormat="1" x14ac:dyDescent="0.2">
      <c r="A752" s="517"/>
      <c r="B752" s="517"/>
      <c r="C752" s="517"/>
      <c r="D752" s="517"/>
      <c r="E752" s="517"/>
      <c r="F752" s="517"/>
      <c r="G752" s="517"/>
      <c r="H752" s="517"/>
      <c r="I752" s="517"/>
      <c r="J752" s="517"/>
      <c r="K752" s="517"/>
      <c r="L752" s="517"/>
      <c r="M752" s="518"/>
      <c r="N752" s="517"/>
      <c r="O752" s="517"/>
    </row>
    <row r="753" spans="1:15" s="516" customFormat="1" x14ac:dyDescent="0.2">
      <c r="A753" s="517"/>
      <c r="B753" s="517"/>
      <c r="C753" s="517"/>
      <c r="D753" s="517"/>
      <c r="E753" s="517"/>
      <c r="F753" s="517"/>
      <c r="G753" s="517"/>
      <c r="H753" s="517"/>
      <c r="I753" s="517"/>
      <c r="J753" s="517"/>
      <c r="K753" s="517"/>
      <c r="L753" s="517"/>
      <c r="M753" s="518"/>
      <c r="N753" s="517"/>
      <c r="O753" s="517"/>
    </row>
    <row r="754" spans="1:15" s="516" customFormat="1" x14ac:dyDescent="0.2">
      <c r="A754" s="517"/>
      <c r="B754" s="517"/>
      <c r="C754" s="517"/>
      <c r="D754" s="517"/>
      <c r="E754" s="517"/>
      <c r="F754" s="517"/>
      <c r="G754" s="517"/>
      <c r="H754" s="517"/>
      <c r="I754" s="517"/>
      <c r="J754" s="517"/>
      <c r="K754" s="517"/>
      <c r="L754" s="517"/>
      <c r="M754" s="518"/>
      <c r="N754" s="517"/>
      <c r="O754" s="517"/>
    </row>
    <row r="755" spans="1:15" s="516" customFormat="1" x14ac:dyDescent="0.2">
      <c r="A755" s="517"/>
      <c r="B755" s="517"/>
      <c r="C755" s="517"/>
      <c r="D755" s="517"/>
      <c r="E755" s="517"/>
      <c r="F755" s="517"/>
      <c r="G755" s="517"/>
      <c r="H755" s="517"/>
      <c r="I755" s="517"/>
      <c r="J755" s="517"/>
      <c r="K755" s="517"/>
      <c r="L755" s="517"/>
      <c r="M755" s="518"/>
      <c r="N755" s="517"/>
      <c r="O755" s="517"/>
    </row>
    <row r="756" spans="1:15" s="516" customFormat="1" x14ac:dyDescent="0.2">
      <c r="A756" s="517"/>
      <c r="B756" s="517"/>
      <c r="C756" s="517"/>
      <c r="D756" s="517"/>
      <c r="E756" s="517"/>
      <c r="F756" s="517"/>
      <c r="G756" s="517"/>
      <c r="H756" s="517"/>
      <c r="I756" s="517"/>
      <c r="J756" s="517"/>
      <c r="K756" s="517"/>
      <c r="L756" s="517"/>
      <c r="M756" s="518"/>
      <c r="N756" s="517"/>
      <c r="O756" s="517"/>
    </row>
    <row r="757" spans="1:15" s="516" customFormat="1" x14ac:dyDescent="0.2">
      <c r="A757" s="517"/>
      <c r="B757" s="517"/>
      <c r="C757" s="517"/>
      <c r="D757" s="517"/>
      <c r="E757" s="517"/>
      <c r="F757" s="517"/>
      <c r="G757" s="517"/>
      <c r="H757" s="517"/>
      <c r="I757" s="517"/>
      <c r="J757" s="517"/>
      <c r="K757" s="517"/>
      <c r="L757" s="517"/>
      <c r="M757" s="518"/>
      <c r="N757" s="517"/>
      <c r="O757" s="517"/>
    </row>
    <row r="758" spans="1:15" s="516" customFormat="1" x14ac:dyDescent="0.2">
      <c r="A758" s="517"/>
      <c r="B758" s="517"/>
      <c r="C758" s="517"/>
      <c r="D758" s="517"/>
      <c r="E758" s="517"/>
      <c r="F758" s="517"/>
      <c r="G758" s="517"/>
      <c r="H758" s="517"/>
      <c r="I758" s="517"/>
      <c r="J758" s="517"/>
      <c r="K758" s="517"/>
      <c r="L758" s="517"/>
      <c r="M758" s="518"/>
      <c r="N758" s="517"/>
      <c r="O758" s="517"/>
    </row>
    <row r="759" spans="1:15" s="516" customFormat="1" x14ac:dyDescent="0.2">
      <c r="A759" s="517"/>
      <c r="B759" s="517"/>
      <c r="C759" s="517"/>
      <c r="D759" s="517"/>
      <c r="E759" s="517"/>
      <c r="F759" s="517"/>
      <c r="G759" s="517"/>
      <c r="H759" s="517"/>
      <c r="I759" s="517"/>
      <c r="J759" s="517"/>
      <c r="K759" s="517"/>
      <c r="L759" s="517"/>
      <c r="M759" s="518"/>
      <c r="N759" s="517"/>
      <c r="O759" s="517"/>
    </row>
    <row r="760" spans="1:15" s="516" customFormat="1" x14ac:dyDescent="0.2">
      <c r="A760" s="517"/>
      <c r="B760" s="517"/>
      <c r="C760" s="517"/>
      <c r="D760" s="517"/>
      <c r="E760" s="517"/>
      <c r="F760" s="517"/>
      <c r="G760" s="517"/>
      <c r="H760" s="517"/>
      <c r="I760" s="517"/>
      <c r="J760" s="517"/>
      <c r="K760" s="517"/>
      <c r="L760" s="517"/>
      <c r="M760" s="518"/>
      <c r="N760" s="517"/>
      <c r="O760" s="517"/>
    </row>
    <row r="761" spans="1:15" s="516" customFormat="1" x14ac:dyDescent="0.2">
      <c r="A761" s="517"/>
      <c r="B761" s="517"/>
      <c r="C761" s="517"/>
      <c r="D761" s="517"/>
      <c r="E761" s="517"/>
      <c r="F761" s="517"/>
      <c r="G761" s="517"/>
      <c r="H761" s="517"/>
      <c r="I761" s="517"/>
      <c r="J761" s="517"/>
      <c r="K761" s="517"/>
      <c r="L761" s="517"/>
      <c r="M761" s="518"/>
      <c r="N761" s="517"/>
      <c r="O761" s="517"/>
    </row>
    <row r="762" spans="1:15" s="516" customFormat="1" x14ac:dyDescent="0.2">
      <c r="A762" s="517"/>
      <c r="B762" s="517"/>
      <c r="C762" s="517"/>
      <c r="D762" s="517"/>
      <c r="E762" s="517"/>
      <c r="F762" s="517"/>
      <c r="G762" s="517"/>
      <c r="H762" s="517"/>
      <c r="I762" s="517"/>
      <c r="J762" s="517"/>
      <c r="K762" s="517"/>
      <c r="L762" s="517"/>
      <c r="M762" s="518"/>
      <c r="N762" s="517"/>
      <c r="O762" s="517"/>
    </row>
    <row r="763" spans="1:15" s="516" customFormat="1" x14ac:dyDescent="0.2">
      <c r="A763" s="517"/>
      <c r="B763" s="517"/>
      <c r="C763" s="517"/>
      <c r="D763" s="517"/>
      <c r="E763" s="517"/>
      <c r="F763" s="517"/>
      <c r="G763" s="517"/>
      <c r="H763" s="517"/>
      <c r="I763" s="517"/>
      <c r="J763" s="517"/>
      <c r="K763" s="517"/>
      <c r="L763" s="517"/>
      <c r="M763" s="518"/>
      <c r="N763" s="517"/>
      <c r="O763" s="517"/>
    </row>
    <row r="764" spans="1:15" s="516" customFormat="1" x14ac:dyDescent="0.2">
      <c r="A764" s="517"/>
      <c r="B764" s="517"/>
      <c r="C764" s="517"/>
      <c r="D764" s="517"/>
      <c r="E764" s="517"/>
      <c r="F764" s="517"/>
      <c r="G764" s="517"/>
      <c r="H764" s="517"/>
      <c r="I764" s="517"/>
      <c r="J764" s="517"/>
      <c r="K764" s="517"/>
      <c r="L764" s="517"/>
      <c r="M764" s="518"/>
      <c r="N764" s="517"/>
      <c r="O764" s="517"/>
    </row>
    <row r="765" spans="1:15" s="516" customFormat="1" x14ac:dyDescent="0.2">
      <c r="A765" s="517"/>
      <c r="B765" s="517"/>
      <c r="C765" s="517"/>
      <c r="D765" s="517"/>
      <c r="E765" s="517"/>
      <c r="F765" s="517"/>
      <c r="G765" s="517"/>
      <c r="H765" s="517"/>
      <c r="I765" s="517"/>
      <c r="J765" s="517"/>
      <c r="K765" s="517"/>
      <c r="L765" s="517"/>
      <c r="M765" s="518"/>
      <c r="N765" s="517"/>
      <c r="O765" s="517"/>
    </row>
    <row r="766" spans="1:15" s="516" customFormat="1" x14ac:dyDescent="0.2">
      <c r="A766" s="517"/>
      <c r="B766" s="517"/>
      <c r="C766" s="517"/>
      <c r="D766" s="517"/>
      <c r="E766" s="517"/>
      <c r="F766" s="517"/>
      <c r="G766" s="517"/>
      <c r="H766" s="517"/>
      <c r="I766" s="517"/>
      <c r="J766" s="517"/>
      <c r="K766" s="517"/>
      <c r="L766" s="517"/>
      <c r="M766" s="518"/>
      <c r="N766" s="517"/>
      <c r="O766" s="517"/>
    </row>
    <row r="767" spans="1:15" s="516" customFormat="1" x14ac:dyDescent="0.2">
      <c r="A767" s="517"/>
      <c r="B767" s="517"/>
      <c r="C767" s="517"/>
      <c r="D767" s="517"/>
      <c r="E767" s="517"/>
      <c r="F767" s="517"/>
      <c r="G767" s="517"/>
      <c r="H767" s="517"/>
      <c r="I767" s="517"/>
      <c r="J767" s="517"/>
      <c r="K767" s="517"/>
      <c r="L767" s="517"/>
      <c r="M767" s="518"/>
      <c r="N767" s="517"/>
      <c r="O767" s="517"/>
    </row>
    <row r="768" spans="1:15" s="516" customFormat="1" x14ac:dyDescent="0.2">
      <c r="A768" s="517"/>
      <c r="B768" s="517"/>
      <c r="C768" s="517"/>
      <c r="D768" s="517"/>
      <c r="E768" s="517"/>
      <c r="F768" s="517"/>
      <c r="G768" s="517"/>
      <c r="H768" s="517"/>
      <c r="I768" s="517"/>
      <c r="J768" s="517"/>
      <c r="K768" s="517"/>
      <c r="L768" s="517"/>
      <c r="M768" s="518"/>
      <c r="N768" s="517"/>
      <c r="O768" s="517"/>
    </row>
    <row r="769" spans="1:15" s="516" customFormat="1" x14ac:dyDescent="0.2">
      <c r="A769" s="517"/>
      <c r="B769" s="517"/>
      <c r="C769" s="517"/>
      <c r="D769" s="517"/>
      <c r="E769" s="517"/>
      <c r="F769" s="517"/>
      <c r="G769" s="517"/>
      <c r="H769" s="517"/>
      <c r="I769" s="517"/>
      <c r="J769" s="517"/>
      <c r="K769" s="517"/>
      <c r="L769" s="517"/>
      <c r="M769" s="518"/>
      <c r="N769" s="517"/>
      <c r="O769" s="517"/>
    </row>
    <row r="770" spans="1:15" s="516" customFormat="1" x14ac:dyDescent="0.2">
      <c r="A770" s="517"/>
      <c r="B770" s="517"/>
      <c r="C770" s="517"/>
      <c r="D770" s="517"/>
      <c r="E770" s="517"/>
      <c r="F770" s="517"/>
      <c r="G770" s="517"/>
      <c r="H770" s="517"/>
      <c r="I770" s="517"/>
      <c r="J770" s="517"/>
      <c r="K770" s="517"/>
      <c r="L770" s="517"/>
      <c r="M770" s="518"/>
      <c r="N770" s="517"/>
      <c r="O770" s="517"/>
    </row>
    <row r="771" spans="1:15" s="516" customFormat="1" x14ac:dyDescent="0.2">
      <c r="A771" s="517"/>
      <c r="B771" s="517"/>
      <c r="C771" s="517"/>
      <c r="D771" s="517"/>
      <c r="E771" s="517"/>
      <c r="F771" s="517"/>
      <c r="G771" s="517"/>
      <c r="H771" s="517"/>
      <c r="I771" s="517"/>
      <c r="J771" s="517"/>
      <c r="K771" s="517"/>
      <c r="L771" s="517"/>
      <c r="M771" s="518"/>
      <c r="N771" s="517"/>
      <c r="O771" s="517"/>
    </row>
    <row r="772" spans="1:15" s="516" customFormat="1" x14ac:dyDescent="0.2">
      <c r="A772" s="517"/>
      <c r="B772" s="517"/>
      <c r="C772" s="517"/>
      <c r="D772" s="517"/>
      <c r="E772" s="517"/>
      <c r="F772" s="517"/>
      <c r="G772" s="517"/>
      <c r="H772" s="517"/>
      <c r="I772" s="517"/>
      <c r="J772" s="517"/>
      <c r="K772" s="517"/>
      <c r="L772" s="517"/>
      <c r="M772" s="518"/>
      <c r="N772" s="517"/>
      <c r="O772" s="517"/>
    </row>
    <row r="773" spans="1:15" s="516" customFormat="1" x14ac:dyDescent="0.2">
      <c r="A773" s="517"/>
      <c r="B773" s="517"/>
      <c r="C773" s="517"/>
      <c r="D773" s="517"/>
      <c r="E773" s="517"/>
      <c r="F773" s="517"/>
      <c r="G773" s="517"/>
      <c r="H773" s="517"/>
      <c r="I773" s="517"/>
      <c r="J773" s="517"/>
      <c r="K773" s="517"/>
      <c r="L773" s="517"/>
      <c r="M773" s="518"/>
      <c r="N773" s="517"/>
      <c r="O773" s="517"/>
    </row>
    <row r="774" spans="1:15" s="516" customFormat="1" x14ac:dyDescent="0.2">
      <c r="A774" s="517"/>
      <c r="B774" s="517"/>
      <c r="C774" s="517"/>
      <c r="D774" s="517"/>
      <c r="E774" s="517"/>
      <c r="F774" s="517"/>
      <c r="G774" s="517"/>
      <c r="H774" s="517"/>
      <c r="I774" s="517"/>
      <c r="J774" s="517"/>
      <c r="K774" s="517"/>
      <c r="L774" s="517"/>
      <c r="M774" s="518"/>
      <c r="N774" s="517"/>
      <c r="O774" s="517"/>
    </row>
    <row r="775" spans="1:15" s="516" customFormat="1" x14ac:dyDescent="0.2">
      <c r="A775" s="517"/>
      <c r="B775" s="517"/>
      <c r="C775" s="517"/>
      <c r="D775" s="517"/>
      <c r="E775" s="517"/>
      <c r="F775" s="517"/>
      <c r="G775" s="517"/>
      <c r="H775" s="517"/>
      <c r="I775" s="517"/>
      <c r="J775" s="517"/>
      <c r="K775" s="517"/>
      <c r="L775" s="517"/>
      <c r="M775" s="518"/>
      <c r="N775" s="517"/>
      <c r="O775" s="517"/>
    </row>
    <row r="776" spans="1:15" s="516" customFormat="1" x14ac:dyDescent="0.2">
      <c r="A776" s="517"/>
      <c r="B776" s="517"/>
      <c r="C776" s="517"/>
      <c r="D776" s="517"/>
      <c r="E776" s="517"/>
      <c r="F776" s="517"/>
      <c r="G776" s="517"/>
      <c r="H776" s="517"/>
      <c r="I776" s="517"/>
      <c r="J776" s="517"/>
      <c r="K776" s="517"/>
      <c r="L776" s="517"/>
      <c r="M776" s="518"/>
      <c r="N776" s="517"/>
      <c r="O776" s="517"/>
    </row>
    <row r="777" spans="1:15" s="516" customFormat="1" x14ac:dyDescent="0.2">
      <c r="A777" s="517"/>
      <c r="B777" s="517"/>
      <c r="C777" s="517"/>
      <c r="D777" s="517"/>
      <c r="E777" s="517"/>
      <c r="F777" s="517"/>
      <c r="G777" s="517"/>
      <c r="H777" s="517"/>
      <c r="I777" s="517"/>
      <c r="J777" s="517"/>
      <c r="K777" s="517"/>
      <c r="L777" s="517"/>
      <c r="M777" s="518"/>
      <c r="N777" s="517"/>
      <c r="O777" s="517"/>
    </row>
    <row r="778" spans="1:15" s="516" customFormat="1" x14ac:dyDescent="0.2">
      <c r="A778" s="517"/>
      <c r="B778" s="517"/>
      <c r="C778" s="517"/>
      <c r="D778" s="517"/>
      <c r="E778" s="517"/>
      <c r="F778" s="517"/>
      <c r="G778" s="517"/>
      <c r="H778" s="517"/>
      <c r="I778" s="517"/>
      <c r="J778" s="517"/>
      <c r="K778" s="517"/>
      <c r="L778" s="517"/>
      <c r="M778" s="518"/>
      <c r="N778" s="517"/>
      <c r="O778" s="517"/>
    </row>
    <row r="779" spans="1:15" s="516" customFormat="1" x14ac:dyDescent="0.2">
      <c r="A779" s="517"/>
      <c r="B779" s="517"/>
      <c r="C779" s="517"/>
      <c r="D779" s="517"/>
      <c r="E779" s="517"/>
      <c r="F779" s="517"/>
      <c r="G779" s="517"/>
      <c r="H779" s="517"/>
      <c r="I779" s="517"/>
      <c r="J779" s="517"/>
      <c r="K779" s="517"/>
      <c r="L779" s="517"/>
      <c r="M779" s="518"/>
      <c r="N779" s="517"/>
      <c r="O779" s="517"/>
    </row>
    <row r="780" spans="1:15" s="516" customFormat="1" x14ac:dyDescent="0.2">
      <c r="A780" s="517"/>
      <c r="B780" s="517"/>
      <c r="C780" s="517"/>
      <c r="D780" s="517"/>
      <c r="E780" s="517"/>
      <c r="F780" s="517"/>
      <c r="G780" s="517"/>
      <c r="H780" s="517"/>
      <c r="I780" s="517"/>
      <c r="J780" s="517"/>
      <c r="K780" s="517"/>
      <c r="L780" s="517"/>
      <c r="M780" s="518"/>
      <c r="N780" s="517"/>
      <c r="O780" s="517"/>
    </row>
    <row r="781" spans="1:15" s="516" customFormat="1" x14ac:dyDescent="0.2">
      <c r="A781" s="517"/>
      <c r="B781" s="517"/>
      <c r="C781" s="517"/>
      <c r="D781" s="517"/>
      <c r="E781" s="517"/>
      <c r="F781" s="517"/>
      <c r="G781" s="517"/>
      <c r="H781" s="517"/>
      <c r="I781" s="517"/>
      <c r="J781" s="517"/>
      <c r="K781" s="517"/>
      <c r="L781" s="517"/>
      <c r="M781" s="518"/>
      <c r="N781" s="517"/>
      <c r="O781" s="517"/>
    </row>
    <row r="782" spans="1:15" s="516" customFormat="1" x14ac:dyDescent="0.2">
      <c r="A782" s="517"/>
      <c r="B782" s="517"/>
      <c r="C782" s="517"/>
      <c r="D782" s="517"/>
      <c r="E782" s="517"/>
      <c r="F782" s="517"/>
      <c r="G782" s="517"/>
      <c r="H782" s="517"/>
      <c r="I782" s="517"/>
      <c r="J782" s="517"/>
      <c r="K782" s="517"/>
      <c r="L782" s="517"/>
      <c r="M782" s="518"/>
      <c r="N782" s="517"/>
      <c r="O782" s="517"/>
    </row>
    <row r="783" spans="1:15" s="516" customFormat="1" x14ac:dyDescent="0.2">
      <c r="A783" s="517"/>
      <c r="B783" s="517"/>
      <c r="C783" s="517"/>
      <c r="D783" s="517"/>
      <c r="E783" s="517"/>
      <c r="F783" s="517"/>
      <c r="G783" s="517"/>
      <c r="H783" s="517"/>
      <c r="I783" s="517"/>
      <c r="J783" s="517"/>
      <c r="K783" s="517"/>
      <c r="L783" s="517"/>
      <c r="M783" s="518"/>
      <c r="N783" s="517"/>
      <c r="O783" s="517"/>
    </row>
    <row r="784" spans="1:15" s="516" customFormat="1" x14ac:dyDescent="0.2">
      <c r="A784" s="517"/>
      <c r="B784" s="517"/>
      <c r="C784" s="517"/>
      <c r="D784" s="517"/>
      <c r="E784" s="517"/>
      <c r="F784" s="517"/>
      <c r="G784" s="517"/>
      <c r="H784" s="517"/>
      <c r="I784" s="517"/>
      <c r="J784" s="517"/>
      <c r="K784" s="517"/>
      <c r="L784" s="517"/>
      <c r="M784" s="518"/>
      <c r="N784" s="517"/>
      <c r="O784" s="517"/>
    </row>
    <row r="785" spans="1:15" s="516" customFormat="1" x14ac:dyDescent="0.2">
      <c r="A785" s="517"/>
      <c r="B785" s="517"/>
      <c r="C785" s="517"/>
      <c r="D785" s="517"/>
      <c r="E785" s="517"/>
      <c r="F785" s="517"/>
      <c r="G785" s="517"/>
      <c r="H785" s="517"/>
      <c r="I785" s="517"/>
      <c r="J785" s="517"/>
      <c r="K785" s="517"/>
      <c r="L785" s="517"/>
      <c r="M785" s="518"/>
      <c r="N785" s="517"/>
      <c r="O785" s="517"/>
    </row>
    <row r="786" spans="1:15" s="516" customFormat="1" x14ac:dyDescent="0.2">
      <c r="A786" s="517"/>
      <c r="B786" s="517"/>
      <c r="C786" s="517"/>
      <c r="D786" s="517"/>
      <c r="E786" s="517"/>
      <c r="F786" s="517"/>
      <c r="G786" s="517"/>
      <c r="H786" s="517"/>
      <c r="I786" s="517"/>
      <c r="J786" s="517"/>
      <c r="K786" s="517"/>
      <c r="L786" s="517"/>
      <c r="M786" s="518"/>
      <c r="N786" s="517"/>
      <c r="O786" s="517"/>
    </row>
    <row r="787" spans="1:15" s="516" customFormat="1" x14ac:dyDescent="0.2">
      <c r="A787" s="517"/>
      <c r="B787" s="517"/>
      <c r="C787" s="517"/>
      <c r="D787" s="517"/>
      <c r="E787" s="517"/>
      <c r="F787" s="517"/>
      <c r="G787" s="517"/>
      <c r="H787" s="517"/>
      <c r="I787" s="517"/>
      <c r="J787" s="517"/>
      <c r="K787" s="517"/>
      <c r="L787" s="517"/>
      <c r="M787" s="518"/>
      <c r="N787" s="517"/>
      <c r="O787" s="517"/>
    </row>
    <row r="788" spans="1:15" s="516" customFormat="1" x14ac:dyDescent="0.2">
      <c r="A788" s="517"/>
      <c r="B788" s="517"/>
      <c r="C788" s="517"/>
      <c r="D788" s="517"/>
      <c r="E788" s="517"/>
      <c r="F788" s="517"/>
      <c r="G788" s="517"/>
      <c r="H788" s="517"/>
      <c r="I788" s="517"/>
      <c r="J788" s="517"/>
      <c r="K788" s="517"/>
      <c r="L788" s="517"/>
      <c r="M788" s="518"/>
      <c r="N788" s="517"/>
      <c r="O788" s="517"/>
    </row>
    <row r="789" spans="1:15" s="516" customFormat="1" x14ac:dyDescent="0.2">
      <c r="A789" s="517"/>
      <c r="B789" s="517"/>
      <c r="C789" s="517"/>
      <c r="D789" s="517"/>
      <c r="E789" s="517"/>
      <c r="F789" s="517"/>
      <c r="G789" s="517"/>
      <c r="H789" s="517"/>
      <c r="I789" s="517"/>
      <c r="J789" s="517"/>
      <c r="K789" s="517"/>
      <c r="L789" s="517"/>
      <c r="M789" s="518"/>
      <c r="N789" s="517"/>
      <c r="O789" s="517"/>
    </row>
    <row r="790" spans="1:15" s="516" customFormat="1" x14ac:dyDescent="0.2">
      <c r="A790" s="517"/>
      <c r="B790" s="517"/>
      <c r="C790" s="517"/>
      <c r="D790" s="517"/>
      <c r="E790" s="517"/>
      <c r="F790" s="517"/>
      <c r="G790" s="517"/>
      <c r="H790" s="517"/>
      <c r="I790" s="517"/>
      <c r="J790" s="517"/>
      <c r="K790" s="517"/>
      <c r="L790" s="517"/>
      <c r="M790" s="518"/>
      <c r="N790" s="517"/>
      <c r="O790" s="517"/>
    </row>
    <row r="791" spans="1:15" s="516" customFormat="1" x14ac:dyDescent="0.2">
      <c r="A791" s="517"/>
      <c r="B791" s="517"/>
      <c r="C791" s="517"/>
      <c r="D791" s="517"/>
      <c r="E791" s="517"/>
      <c r="F791" s="517"/>
      <c r="G791" s="517"/>
      <c r="H791" s="517"/>
      <c r="I791" s="517"/>
      <c r="J791" s="517"/>
      <c r="K791" s="517"/>
      <c r="L791" s="517"/>
      <c r="M791" s="518"/>
      <c r="N791" s="517"/>
      <c r="O791" s="517"/>
    </row>
    <row r="792" spans="1:15" s="516" customFormat="1" x14ac:dyDescent="0.2">
      <c r="A792" s="517"/>
      <c r="B792" s="517"/>
      <c r="C792" s="517"/>
      <c r="D792" s="517"/>
      <c r="E792" s="517"/>
      <c r="F792" s="517"/>
      <c r="G792" s="517"/>
      <c r="H792" s="517"/>
      <c r="I792" s="517"/>
      <c r="J792" s="517"/>
      <c r="K792" s="517"/>
      <c r="L792" s="517"/>
      <c r="M792" s="518"/>
      <c r="N792" s="517"/>
      <c r="O792" s="517"/>
    </row>
    <row r="793" spans="1:15" s="516" customFormat="1" x14ac:dyDescent="0.2">
      <c r="A793" s="517"/>
      <c r="B793" s="517"/>
      <c r="C793" s="517"/>
      <c r="D793" s="517"/>
      <c r="E793" s="517"/>
      <c r="F793" s="517"/>
      <c r="G793" s="517"/>
      <c r="H793" s="517"/>
      <c r="I793" s="517"/>
      <c r="J793" s="517"/>
      <c r="K793" s="517"/>
      <c r="L793" s="517"/>
      <c r="M793" s="518"/>
      <c r="N793" s="517"/>
      <c r="O793" s="517"/>
    </row>
    <row r="794" spans="1:15" s="516" customFormat="1" x14ac:dyDescent="0.2">
      <c r="A794" s="517"/>
      <c r="B794" s="517"/>
      <c r="C794" s="517"/>
      <c r="D794" s="517"/>
      <c r="E794" s="517"/>
      <c r="F794" s="517"/>
      <c r="G794" s="517"/>
      <c r="H794" s="517"/>
      <c r="I794" s="517"/>
      <c r="J794" s="517"/>
      <c r="K794" s="517"/>
      <c r="L794" s="517"/>
      <c r="M794" s="518"/>
      <c r="N794" s="517"/>
      <c r="O794" s="517"/>
    </row>
    <row r="795" spans="1:15" s="516" customFormat="1" x14ac:dyDescent="0.2">
      <c r="A795" s="517"/>
      <c r="B795" s="517"/>
      <c r="C795" s="517"/>
      <c r="D795" s="517"/>
      <c r="E795" s="517"/>
      <c r="F795" s="517"/>
      <c r="G795" s="517"/>
      <c r="H795" s="517"/>
      <c r="I795" s="517"/>
      <c r="J795" s="517"/>
      <c r="K795" s="517"/>
      <c r="L795" s="517"/>
      <c r="M795" s="518"/>
      <c r="N795" s="517"/>
      <c r="O795" s="517"/>
    </row>
    <row r="796" spans="1:15" s="516" customFormat="1" x14ac:dyDescent="0.2">
      <c r="A796" s="517"/>
      <c r="B796" s="517"/>
      <c r="C796" s="517"/>
      <c r="D796" s="517"/>
      <c r="E796" s="517"/>
      <c r="F796" s="517"/>
      <c r="G796" s="517"/>
      <c r="H796" s="517"/>
      <c r="I796" s="517"/>
      <c r="J796" s="517"/>
      <c r="K796" s="517"/>
      <c r="L796" s="517"/>
      <c r="M796" s="518"/>
      <c r="N796" s="517"/>
      <c r="O796" s="517"/>
    </row>
    <row r="797" spans="1:15" s="516" customFormat="1" x14ac:dyDescent="0.2">
      <c r="A797" s="517"/>
      <c r="B797" s="517"/>
      <c r="C797" s="517"/>
      <c r="D797" s="517"/>
      <c r="E797" s="517"/>
      <c r="F797" s="517"/>
      <c r="G797" s="517"/>
      <c r="H797" s="517"/>
      <c r="I797" s="517"/>
      <c r="J797" s="517"/>
      <c r="K797" s="517"/>
      <c r="L797" s="517"/>
      <c r="M797" s="518"/>
      <c r="N797" s="517"/>
      <c r="O797" s="517"/>
    </row>
    <row r="798" spans="1:15" s="516" customFormat="1" x14ac:dyDescent="0.2">
      <c r="A798" s="517"/>
      <c r="B798" s="517"/>
      <c r="C798" s="517"/>
      <c r="D798" s="517"/>
      <c r="E798" s="517"/>
      <c r="F798" s="517"/>
      <c r="G798" s="517"/>
      <c r="H798" s="517"/>
      <c r="I798" s="517"/>
      <c r="J798" s="517"/>
      <c r="K798" s="517"/>
      <c r="L798" s="517"/>
      <c r="M798" s="518"/>
      <c r="N798" s="517"/>
      <c r="O798" s="517"/>
    </row>
    <row r="799" spans="1:15" s="516" customFormat="1" x14ac:dyDescent="0.2">
      <c r="A799" s="517"/>
      <c r="B799" s="517"/>
      <c r="C799" s="517"/>
      <c r="D799" s="517"/>
      <c r="E799" s="517"/>
      <c r="F799" s="517"/>
      <c r="G799" s="517"/>
      <c r="H799" s="517"/>
      <c r="I799" s="517"/>
      <c r="J799" s="517"/>
      <c r="K799" s="517"/>
      <c r="L799" s="517"/>
      <c r="M799" s="518"/>
      <c r="N799" s="517"/>
      <c r="O799" s="517"/>
    </row>
    <row r="800" spans="1:15" s="516" customFormat="1" x14ac:dyDescent="0.2">
      <c r="A800" s="517"/>
      <c r="B800" s="517"/>
      <c r="C800" s="517"/>
      <c r="D800" s="517"/>
      <c r="E800" s="517"/>
      <c r="F800" s="517"/>
      <c r="G800" s="517"/>
      <c r="H800" s="517"/>
      <c r="I800" s="517"/>
      <c r="J800" s="517"/>
      <c r="K800" s="517"/>
      <c r="L800" s="517"/>
      <c r="M800" s="518"/>
      <c r="N800" s="517"/>
      <c r="O800" s="517"/>
    </row>
    <row r="801" spans="1:15" s="516" customFormat="1" x14ac:dyDescent="0.2">
      <c r="A801" s="517"/>
      <c r="B801" s="517"/>
      <c r="C801" s="517"/>
      <c r="D801" s="517"/>
      <c r="E801" s="517"/>
      <c r="F801" s="517"/>
      <c r="G801" s="517"/>
      <c r="H801" s="517"/>
      <c r="I801" s="517"/>
      <c r="J801" s="517"/>
      <c r="K801" s="517"/>
      <c r="L801" s="517"/>
      <c r="M801" s="518"/>
      <c r="N801" s="517"/>
      <c r="O801" s="517"/>
    </row>
    <row r="802" spans="1:15" s="516" customFormat="1" x14ac:dyDescent="0.2">
      <c r="A802" s="517"/>
      <c r="B802" s="517"/>
      <c r="C802" s="517"/>
      <c r="D802" s="517"/>
      <c r="E802" s="517"/>
      <c r="F802" s="517"/>
      <c r="G802" s="517"/>
      <c r="H802" s="517"/>
      <c r="I802" s="517"/>
      <c r="J802" s="517"/>
      <c r="K802" s="517"/>
      <c r="L802" s="517"/>
      <c r="M802" s="518"/>
      <c r="N802" s="517"/>
      <c r="O802" s="517"/>
    </row>
    <row r="803" spans="1:15" s="516" customFormat="1" x14ac:dyDescent="0.2">
      <c r="A803" s="517"/>
      <c r="B803" s="517"/>
      <c r="C803" s="517"/>
      <c r="D803" s="517"/>
      <c r="E803" s="517"/>
      <c r="F803" s="517"/>
      <c r="G803" s="517"/>
      <c r="H803" s="517"/>
      <c r="I803" s="517"/>
      <c r="J803" s="517"/>
      <c r="K803" s="517"/>
      <c r="L803" s="517"/>
      <c r="M803" s="518"/>
      <c r="N803" s="517"/>
      <c r="O803" s="517"/>
    </row>
    <row r="804" spans="1:15" s="516" customFormat="1" x14ac:dyDescent="0.2">
      <c r="A804" s="517"/>
      <c r="B804" s="517"/>
      <c r="C804" s="517"/>
      <c r="D804" s="517"/>
      <c r="E804" s="517"/>
      <c r="F804" s="517"/>
      <c r="G804" s="517"/>
      <c r="H804" s="517"/>
      <c r="I804" s="517"/>
      <c r="J804" s="517"/>
      <c r="K804" s="517"/>
      <c r="L804" s="517"/>
      <c r="M804" s="518"/>
      <c r="N804" s="517"/>
      <c r="O804" s="517"/>
    </row>
    <row r="805" spans="1:15" s="516" customFormat="1" x14ac:dyDescent="0.2">
      <c r="A805" s="517"/>
      <c r="B805" s="517"/>
      <c r="C805" s="517"/>
      <c r="D805" s="517"/>
      <c r="E805" s="517"/>
      <c r="F805" s="517"/>
      <c r="G805" s="517"/>
      <c r="H805" s="517"/>
      <c r="I805" s="517"/>
      <c r="J805" s="517"/>
      <c r="K805" s="517"/>
      <c r="L805" s="517"/>
      <c r="M805" s="518"/>
      <c r="N805" s="517"/>
      <c r="O805" s="517"/>
    </row>
    <row r="806" spans="1:15" s="516" customFormat="1" x14ac:dyDescent="0.2">
      <c r="A806" s="517"/>
      <c r="B806" s="517"/>
      <c r="C806" s="517"/>
      <c r="D806" s="517"/>
      <c r="E806" s="517"/>
      <c r="F806" s="517"/>
      <c r="G806" s="517"/>
      <c r="H806" s="517"/>
      <c r="I806" s="517"/>
      <c r="J806" s="517"/>
      <c r="K806" s="517"/>
      <c r="L806" s="517"/>
      <c r="M806" s="518"/>
      <c r="N806" s="517"/>
      <c r="O806" s="517"/>
    </row>
    <row r="807" spans="1:15" s="516" customFormat="1" x14ac:dyDescent="0.2">
      <c r="A807" s="517"/>
      <c r="B807" s="517"/>
      <c r="C807" s="517"/>
      <c r="D807" s="517"/>
      <c r="E807" s="517"/>
      <c r="F807" s="517"/>
      <c r="G807" s="517"/>
      <c r="H807" s="517"/>
      <c r="I807" s="517"/>
      <c r="J807" s="517"/>
      <c r="K807" s="517"/>
      <c r="L807" s="517"/>
      <c r="M807" s="518"/>
      <c r="N807" s="517"/>
      <c r="O807" s="517"/>
    </row>
    <row r="808" spans="1:15" s="516" customFormat="1" x14ac:dyDescent="0.2">
      <c r="A808" s="517"/>
      <c r="B808" s="517"/>
      <c r="C808" s="517"/>
      <c r="D808" s="517"/>
      <c r="E808" s="517"/>
      <c r="F808" s="517"/>
      <c r="G808" s="517"/>
      <c r="H808" s="517"/>
      <c r="I808" s="517"/>
      <c r="J808" s="517"/>
      <c r="K808" s="517"/>
      <c r="L808" s="517"/>
      <c r="M808" s="518"/>
      <c r="N808" s="517"/>
      <c r="O808" s="517"/>
    </row>
    <row r="809" spans="1:15" s="516" customFormat="1" x14ac:dyDescent="0.2">
      <c r="A809" s="517"/>
      <c r="B809" s="517"/>
      <c r="C809" s="517"/>
      <c r="D809" s="517"/>
      <c r="E809" s="517"/>
      <c r="F809" s="517"/>
      <c r="G809" s="517"/>
      <c r="H809" s="517"/>
      <c r="I809" s="517"/>
      <c r="J809" s="517"/>
      <c r="K809" s="517"/>
      <c r="L809" s="517"/>
      <c r="M809" s="518"/>
      <c r="N809" s="517"/>
      <c r="O809" s="517"/>
    </row>
    <row r="810" spans="1:15" s="516" customFormat="1" x14ac:dyDescent="0.2">
      <c r="A810" s="517"/>
      <c r="B810" s="517"/>
      <c r="C810" s="517"/>
      <c r="D810" s="517"/>
      <c r="E810" s="517"/>
      <c r="F810" s="517"/>
      <c r="G810" s="517"/>
      <c r="H810" s="517"/>
      <c r="I810" s="517"/>
      <c r="J810" s="517"/>
      <c r="K810" s="517"/>
      <c r="L810" s="517"/>
      <c r="M810" s="518"/>
      <c r="N810" s="517"/>
      <c r="O810" s="517"/>
    </row>
    <row r="811" spans="1:15" s="516" customFormat="1" x14ac:dyDescent="0.2">
      <c r="A811" s="517"/>
      <c r="B811" s="517"/>
      <c r="C811" s="517"/>
      <c r="D811" s="517"/>
      <c r="E811" s="517"/>
      <c r="F811" s="517"/>
      <c r="G811" s="517"/>
      <c r="H811" s="517"/>
      <c r="I811" s="517"/>
      <c r="J811" s="517"/>
      <c r="K811" s="517"/>
      <c r="L811" s="517"/>
      <c r="M811" s="518"/>
      <c r="N811" s="517"/>
      <c r="O811" s="517"/>
    </row>
    <row r="812" spans="1:15" s="516" customFormat="1" x14ac:dyDescent="0.2">
      <c r="A812" s="517"/>
      <c r="B812" s="517"/>
      <c r="C812" s="517"/>
      <c r="D812" s="517"/>
      <c r="E812" s="517"/>
      <c r="F812" s="517"/>
      <c r="G812" s="517"/>
      <c r="H812" s="517"/>
      <c r="I812" s="517"/>
      <c r="J812" s="517"/>
      <c r="K812" s="517"/>
      <c r="L812" s="517"/>
      <c r="M812" s="518"/>
      <c r="N812" s="517"/>
      <c r="O812" s="517"/>
    </row>
    <row r="813" spans="1:15" s="516" customFormat="1" x14ac:dyDescent="0.2">
      <c r="A813" s="517"/>
      <c r="B813" s="517"/>
      <c r="C813" s="517"/>
      <c r="D813" s="517"/>
      <c r="E813" s="517"/>
      <c r="F813" s="517"/>
      <c r="G813" s="517"/>
      <c r="H813" s="517"/>
      <c r="I813" s="517"/>
      <c r="J813" s="517"/>
      <c r="K813" s="517"/>
      <c r="L813" s="517"/>
      <c r="M813" s="518"/>
      <c r="N813" s="517"/>
      <c r="O813" s="517"/>
    </row>
    <row r="814" spans="1:15" s="516" customFormat="1" x14ac:dyDescent="0.2">
      <c r="A814" s="517"/>
      <c r="B814" s="517"/>
      <c r="C814" s="517"/>
      <c r="D814" s="517"/>
      <c r="E814" s="517"/>
      <c r="F814" s="517"/>
      <c r="G814" s="517"/>
      <c r="H814" s="517"/>
      <c r="I814" s="517"/>
      <c r="J814" s="517"/>
      <c r="K814" s="517"/>
      <c r="L814" s="517"/>
      <c r="M814" s="518"/>
      <c r="N814" s="517"/>
      <c r="O814" s="517"/>
    </row>
    <row r="815" spans="1:15" s="516" customFormat="1" x14ac:dyDescent="0.2">
      <c r="A815" s="517"/>
      <c r="B815" s="517"/>
      <c r="C815" s="517"/>
      <c r="D815" s="517"/>
      <c r="E815" s="517"/>
      <c r="F815" s="517"/>
      <c r="G815" s="517"/>
      <c r="H815" s="517"/>
      <c r="I815" s="517"/>
      <c r="J815" s="517"/>
      <c r="K815" s="517"/>
      <c r="L815" s="517"/>
      <c r="M815" s="518"/>
      <c r="N815" s="517"/>
      <c r="O815" s="517"/>
    </row>
    <row r="816" spans="1:15" s="516" customFormat="1" x14ac:dyDescent="0.2">
      <c r="A816" s="517"/>
      <c r="B816" s="517"/>
      <c r="C816" s="517"/>
      <c r="D816" s="517"/>
      <c r="E816" s="517"/>
      <c r="F816" s="517"/>
      <c r="G816" s="517"/>
      <c r="H816" s="517"/>
      <c r="I816" s="517"/>
      <c r="J816" s="517"/>
      <c r="K816" s="517"/>
      <c r="L816" s="517"/>
      <c r="M816" s="518"/>
      <c r="N816" s="517"/>
      <c r="O816" s="517"/>
    </row>
    <row r="817" spans="1:15" s="516" customFormat="1" x14ac:dyDescent="0.2">
      <c r="A817" s="517"/>
      <c r="B817" s="517"/>
      <c r="C817" s="517"/>
      <c r="D817" s="517"/>
      <c r="E817" s="517"/>
      <c r="F817" s="517"/>
      <c r="G817" s="517"/>
      <c r="H817" s="517"/>
      <c r="I817" s="517"/>
      <c r="J817" s="517"/>
      <c r="K817" s="517"/>
      <c r="L817" s="517"/>
      <c r="M817" s="518"/>
      <c r="N817" s="517"/>
      <c r="O817" s="517"/>
    </row>
    <row r="818" spans="1:15" s="516" customFormat="1" x14ac:dyDescent="0.2">
      <c r="A818" s="517"/>
      <c r="B818" s="517"/>
      <c r="C818" s="517"/>
      <c r="D818" s="517"/>
      <c r="E818" s="517"/>
      <c r="F818" s="517"/>
      <c r="G818" s="517"/>
      <c r="H818" s="517"/>
      <c r="I818" s="517"/>
      <c r="J818" s="517"/>
      <c r="K818" s="517"/>
      <c r="L818" s="517"/>
      <c r="M818" s="518"/>
      <c r="N818" s="517"/>
      <c r="O818" s="517"/>
    </row>
    <row r="819" spans="1:15" s="516" customFormat="1" x14ac:dyDescent="0.2">
      <c r="A819" s="517"/>
      <c r="B819" s="517"/>
      <c r="C819" s="517"/>
      <c r="D819" s="517"/>
      <c r="E819" s="517"/>
      <c r="F819" s="517"/>
      <c r="G819" s="517"/>
      <c r="H819" s="517"/>
      <c r="I819" s="517"/>
      <c r="J819" s="517"/>
      <c r="K819" s="517"/>
      <c r="L819" s="517"/>
      <c r="M819" s="518"/>
      <c r="N819" s="517"/>
      <c r="O819" s="517"/>
    </row>
    <row r="820" spans="1:15" s="516" customFormat="1" x14ac:dyDescent="0.2">
      <c r="A820" s="517"/>
      <c r="B820" s="517"/>
      <c r="C820" s="517"/>
      <c r="D820" s="517"/>
      <c r="E820" s="517"/>
      <c r="F820" s="517"/>
      <c r="G820" s="517"/>
      <c r="H820" s="517"/>
      <c r="I820" s="517"/>
      <c r="J820" s="517"/>
      <c r="K820" s="517"/>
      <c r="L820" s="517"/>
      <c r="M820" s="518"/>
      <c r="N820" s="517"/>
      <c r="O820" s="517"/>
    </row>
    <row r="821" spans="1:15" s="516" customFormat="1" x14ac:dyDescent="0.2">
      <c r="A821" s="517"/>
      <c r="B821" s="517"/>
      <c r="C821" s="517"/>
      <c r="D821" s="517"/>
      <c r="E821" s="517"/>
      <c r="F821" s="517"/>
      <c r="G821" s="517"/>
      <c r="H821" s="517"/>
      <c r="I821" s="517"/>
      <c r="J821" s="517"/>
      <c r="K821" s="517"/>
      <c r="L821" s="517"/>
      <c r="M821" s="518"/>
      <c r="N821" s="517"/>
      <c r="O821" s="517"/>
    </row>
    <row r="822" spans="1:15" s="516" customFormat="1" x14ac:dyDescent="0.2">
      <c r="A822" s="517"/>
      <c r="B822" s="517"/>
      <c r="C822" s="517"/>
      <c r="D822" s="517"/>
      <c r="E822" s="517"/>
      <c r="F822" s="517"/>
      <c r="G822" s="517"/>
      <c r="H822" s="517"/>
      <c r="I822" s="517"/>
      <c r="J822" s="517"/>
      <c r="K822" s="517"/>
      <c r="L822" s="517"/>
      <c r="M822" s="518"/>
      <c r="N822" s="517"/>
      <c r="O822" s="517"/>
    </row>
    <row r="823" spans="1:15" s="516" customFormat="1" x14ac:dyDescent="0.2">
      <c r="A823" s="517"/>
      <c r="B823" s="517"/>
      <c r="C823" s="517"/>
      <c r="D823" s="517"/>
      <c r="E823" s="517"/>
      <c r="F823" s="517"/>
      <c r="G823" s="517"/>
      <c r="H823" s="517"/>
      <c r="I823" s="517"/>
      <c r="J823" s="517"/>
      <c r="K823" s="517"/>
      <c r="L823" s="517"/>
      <c r="M823" s="518"/>
      <c r="N823" s="517"/>
      <c r="O823" s="517"/>
    </row>
    <row r="824" spans="1:15" s="516" customFormat="1" x14ac:dyDescent="0.2">
      <c r="A824" s="517"/>
      <c r="B824" s="517"/>
      <c r="C824" s="517"/>
      <c r="D824" s="517"/>
      <c r="E824" s="517"/>
      <c r="F824" s="517"/>
      <c r="G824" s="517"/>
      <c r="H824" s="517"/>
      <c r="I824" s="517"/>
      <c r="J824" s="517"/>
      <c r="K824" s="517"/>
      <c r="L824" s="517"/>
      <c r="M824" s="518"/>
      <c r="N824" s="517"/>
      <c r="O824" s="517"/>
    </row>
    <row r="825" spans="1:15" s="516" customFormat="1" x14ac:dyDescent="0.2">
      <c r="A825" s="517"/>
      <c r="B825" s="517"/>
      <c r="C825" s="517"/>
      <c r="D825" s="517"/>
      <c r="E825" s="517"/>
      <c r="F825" s="517"/>
      <c r="G825" s="517"/>
      <c r="H825" s="517"/>
      <c r="I825" s="517"/>
      <c r="J825" s="517"/>
      <c r="K825" s="517"/>
      <c r="L825" s="517"/>
      <c r="M825" s="518"/>
      <c r="N825" s="517"/>
      <c r="O825" s="517"/>
    </row>
    <row r="826" spans="1:15" s="516" customFormat="1" x14ac:dyDescent="0.2">
      <c r="A826" s="517"/>
      <c r="B826" s="517"/>
      <c r="C826" s="517"/>
      <c r="D826" s="517"/>
      <c r="E826" s="517"/>
      <c r="F826" s="517"/>
      <c r="G826" s="517"/>
      <c r="H826" s="517"/>
      <c r="I826" s="517"/>
      <c r="J826" s="517"/>
      <c r="K826" s="517"/>
      <c r="L826" s="517"/>
      <c r="M826" s="518"/>
      <c r="N826" s="517"/>
      <c r="O826" s="517"/>
    </row>
    <row r="827" spans="1:15" s="516" customFormat="1" x14ac:dyDescent="0.2">
      <c r="A827" s="517"/>
      <c r="B827" s="517"/>
      <c r="C827" s="517"/>
      <c r="D827" s="517"/>
      <c r="E827" s="517"/>
      <c r="F827" s="517"/>
      <c r="G827" s="517"/>
      <c r="H827" s="517"/>
      <c r="I827" s="517"/>
      <c r="J827" s="517"/>
      <c r="K827" s="517"/>
      <c r="L827" s="517"/>
      <c r="M827" s="518"/>
      <c r="N827" s="517"/>
      <c r="O827" s="517"/>
    </row>
    <row r="828" spans="1:15" s="516" customFormat="1" x14ac:dyDescent="0.2">
      <c r="A828" s="517"/>
      <c r="B828" s="517"/>
      <c r="C828" s="517"/>
      <c r="D828" s="517"/>
      <c r="E828" s="517"/>
      <c r="F828" s="517"/>
      <c r="G828" s="517"/>
      <c r="H828" s="517"/>
      <c r="I828" s="517"/>
      <c r="J828" s="517"/>
      <c r="K828" s="517"/>
      <c r="L828" s="517"/>
      <c r="M828" s="518"/>
      <c r="N828" s="517"/>
      <c r="O828" s="517"/>
    </row>
    <row r="829" spans="1:15" s="516" customFormat="1" x14ac:dyDescent="0.2">
      <c r="A829" s="517"/>
      <c r="B829" s="517"/>
      <c r="C829" s="517"/>
      <c r="D829" s="517"/>
      <c r="E829" s="517"/>
      <c r="F829" s="517"/>
      <c r="G829" s="517"/>
      <c r="H829" s="517"/>
      <c r="I829" s="517"/>
      <c r="J829" s="517"/>
      <c r="K829" s="517"/>
      <c r="L829" s="517"/>
      <c r="M829" s="518"/>
      <c r="N829" s="517"/>
      <c r="O829" s="517"/>
    </row>
    <row r="830" spans="1:15" s="516" customFormat="1" x14ac:dyDescent="0.2">
      <c r="A830" s="517"/>
      <c r="B830" s="517"/>
      <c r="C830" s="517"/>
      <c r="D830" s="517"/>
      <c r="E830" s="517"/>
      <c r="F830" s="517"/>
      <c r="G830" s="517"/>
      <c r="H830" s="517"/>
      <c r="I830" s="517"/>
      <c r="J830" s="517"/>
      <c r="K830" s="517"/>
      <c r="L830" s="517"/>
      <c r="M830" s="518"/>
      <c r="N830" s="517"/>
      <c r="O830" s="517"/>
    </row>
    <row r="831" spans="1:15" s="516" customFormat="1" x14ac:dyDescent="0.2">
      <c r="A831" s="517"/>
      <c r="B831" s="517"/>
      <c r="C831" s="517"/>
      <c r="D831" s="517"/>
      <c r="E831" s="517"/>
      <c r="F831" s="517"/>
      <c r="G831" s="517"/>
      <c r="H831" s="517"/>
      <c r="I831" s="517"/>
      <c r="J831" s="517"/>
      <c r="K831" s="517"/>
      <c r="L831" s="517"/>
      <c r="M831" s="518"/>
      <c r="N831" s="517"/>
      <c r="O831" s="517"/>
    </row>
    <row r="832" spans="1:15" s="516" customFormat="1" x14ac:dyDescent="0.2">
      <c r="A832" s="517"/>
      <c r="B832" s="517"/>
      <c r="C832" s="517"/>
      <c r="D832" s="517"/>
      <c r="E832" s="517"/>
      <c r="F832" s="517"/>
      <c r="G832" s="517"/>
      <c r="H832" s="517"/>
      <c r="I832" s="517"/>
      <c r="J832" s="517"/>
      <c r="K832" s="517"/>
      <c r="L832" s="517"/>
      <c r="M832" s="518"/>
      <c r="N832" s="517"/>
      <c r="O832" s="517"/>
    </row>
    <row r="833" spans="1:15" s="516" customFormat="1" x14ac:dyDescent="0.2">
      <c r="A833" s="517"/>
      <c r="B833" s="517"/>
      <c r="C833" s="517"/>
      <c r="D833" s="517"/>
      <c r="E833" s="517"/>
      <c r="F833" s="517"/>
      <c r="G833" s="517"/>
      <c r="H833" s="517"/>
      <c r="I833" s="517"/>
      <c r="J833" s="517"/>
      <c r="K833" s="517"/>
      <c r="L833" s="517"/>
      <c r="M833" s="518"/>
      <c r="N833" s="517"/>
      <c r="O833" s="517"/>
    </row>
    <row r="834" spans="1:15" s="516" customFormat="1" x14ac:dyDescent="0.2">
      <c r="A834" s="517"/>
      <c r="B834" s="517"/>
      <c r="C834" s="517"/>
      <c r="D834" s="517"/>
      <c r="E834" s="517"/>
      <c r="F834" s="517"/>
      <c r="G834" s="517"/>
      <c r="H834" s="517"/>
      <c r="I834" s="517"/>
      <c r="J834" s="517"/>
      <c r="K834" s="517"/>
      <c r="L834" s="517"/>
      <c r="M834" s="518"/>
      <c r="N834" s="517"/>
      <c r="O834" s="517"/>
    </row>
    <row r="835" spans="1:15" s="516" customFormat="1" x14ac:dyDescent="0.2">
      <c r="A835" s="517"/>
      <c r="B835" s="517"/>
      <c r="C835" s="517"/>
      <c r="D835" s="517"/>
      <c r="E835" s="517"/>
      <c r="F835" s="517"/>
      <c r="G835" s="517"/>
      <c r="H835" s="517"/>
      <c r="I835" s="517"/>
      <c r="J835" s="517"/>
      <c r="K835" s="517"/>
      <c r="L835" s="517"/>
      <c r="M835" s="518"/>
      <c r="N835" s="517"/>
      <c r="O835" s="517"/>
    </row>
    <row r="836" spans="1:15" s="516" customFormat="1" x14ac:dyDescent="0.2">
      <c r="A836" s="517"/>
      <c r="B836" s="517"/>
      <c r="C836" s="517"/>
      <c r="D836" s="517"/>
      <c r="E836" s="517"/>
      <c r="F836" s="517"/>
      <c r="G836" s="517"/>
      <c r="H836" s="517"/>
      <c r="I836" s="517"/>
      <c r="J836" s="517"/>
      <c r="K836" s="517"/>
      <c r="L836" s="517"/>
      <c r="M836" s="518"/>
      <c r="N836" s="517"/>
      <c r="O836" s="517"/>
    </row>
    <row r="837" spans="1:15" s="516" customFormat="1" x14ac:dyDescent="0.2">
      <c r="A837" s="517"/>
      <c r="B837" s="517"/>
      <c r="C837" s="517"/>
      <c r="D837" s="517"/>
      <c r="E837" s="517"/>
      <c r="F837" s="517"/>
      <c r="G837" s="517"/>
      <c r="H837" s="517"/>
      <c r="I837" s="517"/>
      <c r="J837" s="517"/>
      <c r="K837" s="517"/>
      <c r="L837" s="517"/>
      <c r="M837" s="518"/>
      <c r="N837" s="517"/>
      <c r="O837" s="517"/>
    </row>
    <row r="838" spans="1:15" s="516" customFormat="1" x14ac:dyDescent="0.2">
      <c r="A838" s="517"/>
      <c r="B838" s="517"/>
      <c r="C838" s="517"/>
      <c r="D838" s="517"/>
      <c r="E838" s="517"/>
      <c r="F838" s="517"/>
      <c r="G838" s="517"/>
      <c r="H838" s="517"/>
      <c r="I838" s="517"/>
      <c r="J838" s="517"/>
      <c r="K838" s="517"/>
      <c r="L838" s="517"/>
      <c r="M838" s="518"/>
      <c r="N838" s="517"/>
      <c r="O838" s="517"/>
    </row>
    <row r="839" spans="1:15" s="516" customFormat="1" x14ac:dyDescent="0.2">
      <c r="A839" s="517"/>
      <c r="B839" s="517"/>
      <c r="C839" s="517"/>
      <c r="D839" s="517"/>
      <c r="E839" s="517"/>
      <c r="F839" s="517"/>
      <c r="G839" s="517"/>
      <c r="H839" s="517"/>
      <c r="I839" s="517"/>
      <c r="J839" s="517"/>
      <c r="K839" s="517"/>
      <c r="L839" s="517"/>
      <c r="M839" s="518"/>
      <c r="N839" s="517"/>
      <c r="O839" s="517"/>
    </row>
    <row r="840" spans="1:15" s="516" customFormat="1" x14ac:dyDescent="0.2">
      <c r="A840" s="517"/>
      <c r="B840" s="517"/>
      <c r="C840" s="517"/>
      <c r="D840" s="517"/>
      <c r="E840" s="517"/>
      <c r="F840" s="517"/>
      <c r="G840" s="517"/>
      <c r="H840" s="517"/>
      <c r="I840" s="517"/>
      <c r="J840" s="517"/>
      <c r="K840" s="517"/>
      <c r="L840" s="517"/>
      <c r="M840" s="518"/>
      <c r="N840" s="517"/>
      <c r="O840" s="517"/>
    </row>
    <row r="841" spans="1:15" s="516" customFormat="1" x14ac:dyDescent="0.2">
      <c r="A841" s="517"/>
      <c r="B841" s="517"/>
      <c r="C841" s="517"/>
      <c r="D841" s="517"/>
      <c r="E841" s="517"/>
      <c r="F841" s="517"/>
      <c r="G841" s="517"/>
      <c r="H841" s="517"/>
      <c r="I841" s="517"/>
      <c r="J841" s="517"/>
      <c r="K841" s="517"/>
      <c r="L841" s="517"/>
      <c r="M841" s="518"/>
      <c r="N841" s="517"/>
      <c r="O841" s="517"/>
    </row>
    <row r="842" spans="1:15" s="516" customFormat="1" x14ac:dyDescent="0.2">
      <c r="A842" s="517"/>
      <c r="B842" s="517"/>
      <c r="C842" s="517"/>
      <c r="D842" s="517"/>
      <c r="E842" s="517"/>
      <c r="F842" s="517"/>
      <c r="G842" s="517"/>
      <c r="H842" s="517"/>
      <c r="I842" s="517"/>
      <c r="J842" s="517"/>
      <c r="K842" s="517"/>
      <c r="L842" s="517"/>
      <c r="M842" s="518"/>
      <c r="N842" s="517"/>
      <c r="O842" s="517"/>
    </row>
    <row r="843" spans="1:15" s="516" customFormat="1" x14ac:dyDescent="0.2">
      <c r="A843" s="517"/>
      <c r="B843" s="517"/>
      <c r="C843" s="517"/>
      <c r="D843" s="517"/>
      <c r="E843" s="517"/>
      <c r="F843" s="517"/>
      <c r="G843" s="517"/>
      <c r="H843" s="517"/>
      <c r="I843" s="517"/>
      <c r="J843" s="517"/>
      <c r="K843" s="517"/>
      <c r="L843" s="517"/>
      <c r="M843" s="518"/>
      <c r="N843" s="517"/>
      <c r="O843" s="517"/>
    </row>
    <row r="844" spans="1:15" s="516" customFormat="1" x14ac:dyDescent="0.2">
      <c r="A844" s="517"/>
      <c r="B844" s="517"/>
      <c r="C844" s="517"/>
      <c r="D844" s="517"/>
      <c r="E844" s="517"/>
      <c r="F844" s="517"/>
      <c r="G844" s="517"/>
      <c r="H844" s="517"/>
      <c r="I844" s="517"/>
      <c r="J844" s="517"/>
      <c r="K844" s="517"/>
      <c r="L844" s="517"/>
      <c r="M844" s="518"/>
      <c r="N844" s="517"/>
      <c r="O844" s="517"/>
    </row>
    <row r="845" spans="1:15" s="516" customFormat="1" x14ac:dyDescent="0.2">
      <c r="A845" s="517"/>
      <c r="B845" s="517"/>
      <c r="C845" s="517"/>
      <c r="D845" s="517"/>
      <c r="E845" s="517"/>
      <c r="F845" s="517"/>
      <c r="G845" s="517"/>
      <c r="H845" s="517"/>
      <c r="I845" s="517"/>
      <c r="J845" s="517"/>
      <c r="K845" s="517"/>
      <c r="L845" s="517"/>
      <c r="M845" s="518"/>
      <c r="N845" s="517"/>
      <c r="O845" s="517"/>
    </row>
    <row r="846" spans="1:15" s="516" customFormat="1" x14ac:dyDescent="0.2">
      <c r="A846" s="517"/>
      <c r="B846" s="517"/>
      <c r="C846" s="517"/>
      <c r="D846" s="517"/>
      <c r="E846" s="517"/>
      <c r="F846" s="517"/>
      <c r="G846" s="517"/>
      <c r="H846" s="517"/>
      <c r="I846" s="517"/>
      <c r="J846" s="517"/>
      <c r="K846" s="517"/>
      <c r="L846" s="517"/>
      <c r="M846" s="518"/>
      <c r="N846" s="517"/>
      <c r="O846" s="517"/>
    </row>
    <row r="847" spans="1:15" s="516" customFormat="1" x14ac:dyDescent="0.2">
      <c r="A847" s="517"/>
      <c r="B847" s="517"/>
      <c r="C847" s="517"/>
      <c r="D847" s="517"/>
      <c r="E847" s="517"/>
      <c r="F847" s="517"/>
      <c r="G847" s="517"/>
      <c r="H847" s="517"/>
      <c r="I847" s="517"/>
      <c r="J847" s="517"/>
      <c r="K847" s="517"/>
      <c r="L847" s="517"/>
      <c r="M847" s="518"/>
      <c r="N847" s="517"/>
      <c r="O847" s="517"/>
    </row>
    <row r="848" spans="1:15" s="516" customFormat="1" x14ac:dyDescent="0.2">
      <c r="A848" s="517"/>
      <c r="B848" s="517"/>
      <c r="C848" s="517"/>
      <c r="D848" s="517"/>
      <c r="E848" s="517"/>
      <c r="F848" s="517"/>
      <c r="G848" s="517"/>
      <c r="H848" s="517"/>
      <c r="I848" s="517"/>
      <c r="J848" s="517"/>
      <c r="K848" s="517"/>
      <c r="L848" s="517"/>
      <c r="M848" s="518"/>
      <c r="N848" s="517"/>
      <c r="O848" s="517"/>
    </row>
    <row r="849" spans="1:15" s="516" customFormat="1" x14ac:dyDescent="0.2">
      <c r="A849" s="517"/>
      <c r="B849" s="517"/>
      <c r="C849" s="517"/>
      <c r="D849" s="517"/>
      <c r="E849" s="517"/>
      <c r="F849" s="517"/>
      <c r="G849" s="517"/>
      <c r="H849" s="517"/>
      <c r="I849" s="517"/>
      <c r="J849" s="517"/>
      <c r="K849" s="517"/>
      <c r="L849" s="517"/>
      <c r="M849" s="518"/>
      <c r="N849" s="517"/>
      <c r="O849" s="517"/>
    </row>
    <row r="850" spans="1:15" s="516" customFormat="1" x14ac:dyDescent="0.2">
      <c r="A850" s="517"/>
      <c r="B850" s="517"/>
      <c r="C850" s="517"/>
      <c r="D850" s="517"/>
      <c r="E850" s="517"/>
      <c r="F850" s="517"/>
      <c r="G850" s="517"/>
      <c r="H850" s="517"/>
      <c r="I850" s="517"/>
      <c r="J850" s="517"/>
      <c r="K850" s="517"/>
      <c r="L850" s="517"/>
      <c r="M850" s="518"/>
      <c r="N850" s="517"/>
      <c r="O850" s="517"/>
    </row>
    <row r="851" spans="1:15" s="516" customFormat="1" x14ac:dyDescent="0.2">
      <c r="A851" s="517"/>
      <c r="B851" s="517"/>
      <c r="C851" s="517"/>
      <c r="D851" s="517"/>
      <c r="E851" s="517"/>
      <c r="F851" s="517"/>
      <c r="G851" s="517"/>
      <c r="H851" s="517"/>
      <c r="I851" s="517"/>
      <c r="J851" s="517"/>
      <c r="K851" s="517"/>
      <c r="L851" s="517"/>
      <c r="M851" s="518"/>
      <c r="N851" s="517"/>
      <c r="O851" s="517"/>
    </row>
    <row r="852" spans="1:15" s="516" customFormat="1" x14ac:dyDescent="0.2">
      <c r="A852" s="517"/>
      <c r="B852" s="517"/>
      <c r="C852" s="517"/>
      <c r="D852" s="517"/>
      <c r="E852" s="517"/>
      <c r="F852" s="517"/>
      <c r="G852" s="517"/>
      <c r="H852" s="517"/>
      <c r="I852" s="517"/>
      <c r="J852" s="517"/>
      <c r="K852" s="517"/>
      <c r="L852" s="517"/>
      <c r="M852" s="518"/>
      <c r="N852" s="517"/>
      <c r="O852" s="517"/>
    </row>
    <row r="853" spans="1:15" s="516" customFormat="1" x14ac:dyDescent="0.2">
      <c r="A853" s="517"/>
      <c r="B853" s="517"/>
      <c r="C853" s="517"/>
      <c r="D853" s="517"/>
      <c r="E853" s="517"/>
      <c r="F853" s="517"/>
      <c r="G853" s="517"/>
      <c r="H853" s="517"/>
      <c r="I853" s="517"/>
      <c r="J853" s="517"/>
      <c r="K853" s="517"/>
      <c r="L853" s="517"/>
      <c r="M853" s="518"/>
      <c r="N853" s="517"/>
      <c r="O853" s="517"/>
    </row>
    <row r="854" spans="1:15" s="516" customFormat="1" x14ac:dyDescent="0.2">
      <c r="A854" s="517"/>
      <c r="B854" s="517"/>
      <c r="C854" s="517"/>
      <c r="D854" s="517"/>
      <c r="E854" s="517"/>
      <c r="F854" s="517"/>
      <c r="G854" s="517"/>
      <c r="H854" s="517"/>
      <c r="I854" s="517"/>
      <c r="J854" s="517"/>
      <c r="K854" s="517"/>
      <c r="L854" s="517"/>
      <c r="M854" s="518"/>
      <c r="N854" s="517"/>
      <c r="O854" s="517"/>
    </row>
    <row r="855" spans="1:15" s="516" customFormat="1" x14ac:dyDescent="0.2">
      <c r="A855" s="517"/>
      <c r="B855" s="517"/>
      <c r="C855" s="517"/>
      <c r="D855" s="517"/>
      <c r="E855" s="517"/>
      <c r="F855" s="517"/>
      <c r="G855" s="517"/>
      <c r="H855" s="517"/>
      <c r="I855" s="517"/>
      <c r="J855" s="517"/>
      <c r="K855" s="517"/>
      <c r="L855" s="517"/>
      <c r="M855" s="518"/>
      <c r="N855" s="517"/>
      <c r="O855" s="517"/>
    </row>
    <row r="856" spans="1:15" s="516" customFormat="1" x14ac:dyDescent="0.2">
      <c r="A856" s="517"/>
      <c r="B856" s="517"/>
      <c r="C856" s="517"/>
      <c r="D856" s="517"/>
      <c r="E856" s="517"/>
      <c r="F856" s="517"/>
      <c r="G856" s="517"/>
      <c r="H856" s="517"/>
      <c r="I856" s="517"/>
      <c r="J856" s="517"/>
      <c r="K856" s="517"/>
      <c r="L856" s="517"/>
      <c r="M856" s="518"/>
      <c r="N856" s="517"/>
      <c r="O856" s="517"/>
    </row>
    <row r="857" spans="1:15" s="516" customFormat="1" x14ac:dyDescent="0.2">
      <c r="A857" s="517"/>
      <c r="B857" s="517"/>
      <c r="C857" s="517"/>
      <c r="D857" s="517"/>
      <c r="E857" s="517"/>
      <c r="F857" s="517"/>
      <c r="G857" s="517"/>
      <c r="H857" s="517"/>
      <c r="I857" s="517"/>
      <c r="J857" s="517"/>
      <c r="K857" s="517"/>
      <c r="L857" s="517"/>
      <c r="M857" s="518"/>
      <c r="N857" s="517"/>
      <c r="O857" s="517"/>
    </row>
    <row r="858" spans="1:15" s="516" customFormat="1" x14ac:dyDescent="0.2">
      <c r="A858" s="517"/>
      <c r="B858" s="517"/>
      <c r="C858" s="517"/>
      <c r="D858" s="517"/>
      <c r="E858" s="517"/>
      <c r="F858" s="517"/>
      <c r="G858" s="517"/>
      <c r="H858" s="517"/>
      <c r="I858" s="517"/>
      <c r="J858" s="517"/>
      <c r="K858" s="517"/>
      <c r="L858" s="517"/>
      <c r="M858" s="518"/>
      <c r="N858" s="517"/>
      <c r="O858" s="517"/>
    </row>
    <row r="859" spans="1:15" s="516" customFormat="1" x14ac:dyDescent="0.2">
      <c r="A859" s="517"/>
      <c r="B859" s="517"/>
      <c r="C859" s="517"/>
      <c r="D859" s="517"/>
      <c r="E859" s="517"/>
      <c r="F859" s="517"/>
      <c r="G859" s="517"/>
      <c r="H859" s="517"/>
      <c r="I859" s="517"/>
      <c r="J859" s="517"/>
      <c r="K859" s="517"/>
      <c r="L859" s="517"/>
      <c r="M859" s="518"/>
      <c r="N859" s="517"/>
      <c r="O859" s="517"/>
    </row>
    <row r="860" spans="1:15" s="516" customFormat="1" x14ac:dyDescent="0.2">
      <c r="A860" s="517"/>
      <c r="B860" s="517"/>
      <c r="C860" s="517"/>
      <c r="D860" s="517"/>
      <c r="E860" s="517"/>
      <c r="F860" s="517"/>
      <c r="G860" s="517"/>
      <c r="H860" s="517"/>
      <c r="I860" s="517"/>
      <c r="J860" s="517"/>
      <c r="K860" s="517"/>
      <c r="L860" s="517"/>
      <c r="M860" s="518"/>
      <c r="N860" s="517"/>
      <c r="O860" s="517"/>
    </row>
    <row r="861" spans="1:15" s="516" customFormat="1" x14ac:dyDescent="0.2">
      <c r="A861" s="517"/>
      <c r="B861" s="517"/>
      <c r="C861" s="517"/>
      <c r="D861" s="517"/>
      <c r="E861" s="517"/>
      <c r="F861" s="517"/>
      <c r="G861" s="517"/>
      <c r="H861" s="517"/>
      <c r="I861" s="517"/>
      <c r="J861" s="517"/>
      <c r="K861" s="517"/>
      <c r="L861" s="517"/>
      <c r="M861" s="518"/>
      <c r="N861" s="517"/>
      <c r="O861" s="517"/>
    </row>
    <row r="862" spans="1:15" s="516" customFormat="1" x14ac:dyDescent="0.2">
      <c r="A862" s="517"/>
      <c r="B862" s="517"/>
      <c r="C862" s="517"/>
      <c r="D862" s="517"/>
      <c r="E862" s="517"/>
      <c r="F862" s="517"/>
      <c r="G862" s="517"/>
      <c r="H862" s="517"/>
      <c r="I862" s="517"/>
      <c r="J862" s="517"/>
      <c r="K862" s="517"/>
      <c r="L862" s="517"/>
      <c r="M862" s="518"/>
      <c r="N862" s="517"/>
      <c r="O862" s="517"/>
    </row>
    <row r="863" spans="1:15" s="516" customFormat="1" x14ac:dyDescent="0.2">
      <c r="A863" s="517"/>
      <c r="B863" s="517"/>
      <c r="C863" s="517"/>
      <c r="D863" s="517"/>
      <c r="E863" s="517"/>
      <c r="F863" s="517"/>
      <c r="G863" s="517"/>
      <c r="H863" s="517"/>
      <c r="I863" s="517"/>
      <c r="J863" s="517"/>
      <c r="K863" s="517"/>
      <c r="L863" s="517"/>
      <c r="M863" s="518"/>
      <c r="N863" s="517"/>
      <c r="O863" s="517"/>
    </row>
    <row r="864" spans="1:15" s="516" customFormat="1" x14ac:dyDescent="0.2">
      <c r="A864" s="517"/>
      <c r="B864" s="517"/>
      <c r="C864" s="517"/>
      <c r="D864" s="517"/>
      <c r="E864" s="517"/>
      <c r="F864" s="517"/>
      <c r="G864" s="517"/>
      <c r="H864" s="517"/>
      <c r="I864" s="517"/>
      <c r="J864" s="517"/>
      <c r="K864" s="517"/>
      <c r="L864" s="517"/>
      <c r="M864" s="518"/>
      <c r="N864" s="517"/>
      <c r="O864" s="517"/>
    </row>
    <row r="865" spans="1:15" s="516" customFormat="1" x14ac:dyDescent="0.2">
      <c r="A865" s="517"/>
      <c r="B865" s="517"/>
      <c r="C865" s="517"/>
      <c r="D865" s="517"/>
      <c r="E865" s="517"/>
      <c r="F865" s="517"/>
      <c r="G865" s="517"/>
      <c r="H865" s="517"/>
      <c r="I865" s="517"/>
      <c r="J865" s="517"/>
      <c r="K865" s="517"/>
      <c r="L865" s="517"/>
      <c r="M865" s="518"/>
      <c r="N865" s="517"/>
      <c r="O865" s="517"/>
    </row>
    <row r="866" spans="1:15" s="516" customFormat="1" x14ac:dyDescent="0.2">
      <c r="A866" s="517"/>
      <c r="B866" s="517"/>
      <c r="C866" s="517"/>
      <c r="D866" s="517"/>
      <c r="E866" s="517"/>
      <c r="F866" s="517"/>
      <c r="G866" s="517"/>
      <c r="H866" s="517"/>
      <c r="I866" s="517"/>
      <c r="J866" s="517"/>
      <c r="K866" s="517"/>
      <c r="L866" s="517"/>
      <c r="M866" s="518"/>
      <c r="N866" s="517"/>
      <c r="O866" s="517"/>
    </row>
    <row r="867" spans="1:15" s="516" customFormat="1" x14ac:dyDescent="0.2">
      <c r="A867" s="517"/>
      <c r="B867" s="517"/>
      <c r="C867" s="517"/>
      <c r="D867" s="517"/>
      <c r="E867" s="517"/>
      <c r="F867" s="517"/>
      <c r="G867" s="517"/>
      <c r="H867" s="517"/>
      <c r="I867" s="517"/>
      <c r="J867" s="517"/>
      <c r="K867" s="517"/>
      <c r="L867" s="517"/>
      <c r="M867" s="518"/>
      <c r="N867" s="517"/>
      <c r="O867" s="517"/>
    </row>
    <row r="868" spans="1:15" s="516" customFormat="1" x14ac:dyDescent="0.2">
      <c r="A868" s="517"/>
      <c r="B868" s="517"/>
      <c r="C868" s="517"/>
      <c r="D868" s="517"/>
      <c r="E868" s="517"/>
      <c r="F868" s="517"/>
      <c r="G868" s="517"/>
      <c r="H868" s="517"/>
      <c r="I868" s="517"/>
      <c r="J868" s="517"/>
      <c r="K868" s="517"/>
      <c r="L868" s="517"/>
      <c r="M868" s="518"/>
      <c r="N868" s="517"/>
      <c r="O868" s="517"/>
    </row>
    <row r="869" spans="1:15" s="516" customFormat="1" x14ac:dyDescent="0.2">
      <c r="A869" s="517"/>
      <c r="B869" s="517"/>
      <c r="C869" s="517"/>
      <c r="D869" s="517"/>
      <c r="E869" s="517"/>
      <c r="F869" s="517"/>
      <c r="G869" s="517"/>
      <c r="H869" s="517"/>
      <c r="I869" s="517"/>
      <c r="J869" s="517"/>
      <c r="K869" s="517"/>
      <c r="L869" s="517"/>
      <c r="M869" s="518"/>
      <c r="N869" s="517"/>
      <c r="O869" s="517"/>
    </row>
    <row r="870" spans="1:15" s="516" customFormat="1" x14ac:dyDescent="0.2">
      <c r="A870" s="517"/>
      <c r="B870" s="517"/>
      <c r="C870" s="517"/>
      <c r="D870" s="517"/>
      <c r="E870" s="517"/>
      <c r="F870" s="517"/>
      <c r="G870" s="517"/>
      <c r="H870" s="517"/>
      <c r="I870" s="517"/>
      <c r="J870" s="517"/>
      <c r="K870" s="517"/>
      <c r="L870" s="517"/>
      <c r="M870" s="518"/>
      <c r="N870" s="517"/>
      <c r="O870" s="517"/>
    </row>
    <row r="871" spans="1:15" s="516" customFormat="1" x14ac:dyDescent="0.2">
      <c r="A871" s="517"/>
      <c r="B871" s="517"/>
      <c r="C871" s="517"/>
      <c r="D871" s="517"/>
      <c r="E871" s="517"/>
      <c r="F871" s="517"/>
      <c r="G871" s="517"/>
      <c r="H871" s="517"/>
      <c r="I871" s="517"/>
      <c r="J871" s="517"/>
      <c r="K871" s="517"/>
      <c r="L871" s="517"/>
      <c r="M871" s="518"/>
      <c r="N871" s="517"/>
      <c r="O871" s="517"/>
    </row>
    <row r="872" spans="1:15" s="516" customFormat="1" x14ac:dyDescent="0.2">
      <c r="A872" s="517"/>
      <c r="B872" s="517"/>
      <c r="C872" s="517"/>
      <c r="D872" s="517"/>
      <c r="E872" s="517"/>
      <c r="F872" s="517"/>
      <c r="G872" s="517"/>
      <c r="H872" s="517"/>
      <c r="I872" s="517"/>
      <c r="J872" s="517"/>
      <c r="K872" s="517"/>
      <c r="L872" s="517"/>
      <c r="M872" s="518"/>
      <c r="N872" s="517"/>
      <c r="O872" s="517"/>
    </row>
    <row r="873" spans="1:15" s="516" customFormat="1" x14ac:dyDescent="0.2">
      <c r="A873" s="517"/>
      <c r="B873" s="517"/>
      <c r="C873" s="517"/>
      <c r="D873" s="517"/>
      <c r="E873" s="517"/>
      <c r="F873" s="517"/>
      <c r="G873" s="517"/>
      <c r="H873" s="517"/>
      <c r="I873" s="517"/>
      <c r="J873" s="517"/>
      <c r="K873" s="517"/>
      <c r="L873" s="517"/>
      <c r="M873" s="518"/>
      <c r="N873" s="517"/>
      <c r="O873" s="517"/>
    </row>
    <row r="874" spans="1:15" s="516" customFormat="1" x14ac:dyDescent="0.2">
      <c r="A874" s="517"/>
      <c r="B874" s="517"/>
      <c r="C874" s="517"/>
      <c r="D874" s="517"/>
      <c r="E874" s="517"/>
      <c r="F874" s="517"/>
      <c r="G874" s="517"/>
      <c r="H874" s="517"/>
      <c r="I874" s="517"/>
      <c r="J874" s="517"/>
      <c r="K874" s="517"/>
      <c r="L874" s="517"/>
      <c r="M874" s="518"/>
      <c r="N874" s="517"/>
      <c r="O874" s="517"/>
    </row>
    <row r="875" spans="1:15" s="516" customFormat="1" x14ac:dyDescent="0.2">
      <c r="A875" s="517"/>
      <c r="B875" s="517"/>
      <c r="C875" s="517"/>
      <c r="D875" s="517"/>
      <c r="E875" s="517"/>
      <c r="F875" s="517"/>
      <c r="G875" s="517"/>
      <c r="H875" s="517"/>
      <c r="I875" s="517"/>
      <c r="J875" s="517"/>
      <c r="K875" s="517"/>
      <c r="L875" s="517"/>
      <c r="M875" s="518"/>
      <c r="N875" s="517"/>
      <c r="O875" s="517"/>
    </row>
    <row r="876" spans="1:15" s="516" customFormat="1" x14ac:dyDescent="0.2">
      <c r="A876" s="517"/>
      <c r="B876" s="517"/>
      <c r="C876" s="517"/>
      <c r="D876" s="517"/>
      <c r="E876" s="517"/>
      <c r="F876" s="517"/>
      <c r="G876" s="517"/>
      <c r="H876" s="517"/>
      <c r="I876" s="517"/>
      <c r="J876" s="517"/>
      <c r="K876" s="517"/>
      <c r="L876" s="517"/>
      <c r="M876" s="518"/>
      <c r="N876" s="517"/>
      <c r="O876" s="517"/>
    </row>
    <row r="877" spans="1:15" s="516" customFormat="1" x14ac:dyDescent="0.2">
      <c r="A877" s="517"/>
      <c r="B877" s="517"/>
      <c r="C877" s="517"/>
      <c r="D877" s="517"/>
      <c r="E877" s="517"/>
      <c r="F877" s="517"/>
      <c r="G877" s="517"/>
      <c r="H877" s="517"/>
      <c r="I877" s="517"/>
      <c r="J877" s="517"/>
      <c r="K877" s="517"/>
      <c r="L877" s="517"/>
      <c r="M877" s="518"/>
      <c r="N877" s="517"/>
      <c r="O877" s="517"/>
    </row>
    <row r="878" spans="1:15" s="516" customFormat="1" x14ac:dyDescent="0.2">
      <c r="A878" s="517"/>
      <c r="B878" s="517"/>
      <c r="C878" s="517"/>
      <c r="D878" s="517"/>
      <c r="E878" s="517"/>
      <c r="F878" s="517"/>
      <c r="G878" s="517"/>
      <c r="H878" s="517"/>
      <c r="I878" s="517"/>
      <c r="J878" s="517"/>
      <c r="K878" s="517"/>
      <c r="L878" s="517"/>
      <c r="M878" s="518"/>
      <c r="N878" s="517"/>
      <c r="O878" s="517"/>
    </row>
    <row r="879" spans="1:15" s="516" customFormat="1" x14ac:dyDescent="0.2">
      <c r="A879" s="517"/>
      <c r="B879" s="517"/>
      <c r="C879" s="517"/>
      <c r="D879" s="517"/>
      <c r="E879" s="517"/>
      <c r="F879" s="517"/>
      <c r="G879" s="517"/>
      <c r="H879" s="517"/>
      <c r="I879" s="517"/>
      <c r="J879" s="517"/>
      <c r="K879" s="517"/>
      <c r="L879" s="517"/>
      <c r="M879" s="518"/>
      <c r="N879" s="517"/>
      <c r="O879" s="517"/>
    </row>
    <row r="880" spans="1:15" s="516" customFormat="1" x14ac:dyDescent="0.2">
      <c r="A880" s="517"/>
      <c r="B880" s="517"/>
      <c r="C880" s="517"/>
      <c r="D880" s="517"/>
      <c r="E880" s="517"/>
      <c r="F880" s="517"/>
      <c r="G880" s="517"/>
      <c r="H880" s="517"/>
      <c r="I880" s="517"/>
      <c r="J880" s="517"/>
      <c r="K880" s="517"/>
      <c r="L880" s="517"/>
      <c r="M880" s="518"/>
      <c r="N880" s="517"/>
      <c r="O880" s="517"/>
    </row>
    <row r="881" spans="1:15" s="516" customFormat="1" x14ac:dyDescent="0.2">
      <c r="A881" s="517"/>
      <c r="B881" s="517"/>
      <c r="C881" s="517"/>
      <c r="D881" s="517"/>
      <c r="E881" s="517"/>
      <c r="F881" s="517"/>
      <c r="G881" s="517"/>
      <c r="H881" s="517"/>
      <c r="I881" s="517"/>
      <c r="J881" s="517"/>
      <c r="K881" s="517"/>
      <c r="L881" s="517"/>
      <c r="M881" s="518"/>
      <c r="N881" s="517"/>
      <c r="O881" s="517"/>
    </row>
    <row r="882" spans="1:15" s="516" customFormat="1" x14ac:dyDescent="0.2">
      <c r="A882" s="517"/>
      <c r="B882" s="517"/>
      <c r="C882" s="517"/>
      <c r="D882" s="517"/>
      <c r="E882" s="517"/>
      <c r="F882" s="517"/>
      <c r="G882" s="517"/>
      <c r="H882" s="517"/>
      <c r="I882" s="517"/>
      <c r="J882" s="517"/>
      <c r="K882" s="517"/>
      <c r="L882" s="517"/>
      <c r="M882" s="518"/>
      <c r="N882" s="517"/>
      <c r="O882" s="517"/>
    </row>
    <row r="883" spans="1:15" s="516" customFormat="1" x14ac:dyDescent="0.2">
      <c r="A883" s="517"/>
      <c r="B883" s="517"/>
      <c r="C883" s="517"/>
      <c r="D883" s="517"/>
      <c r="E883" s="517"/>
      <c r="F883" s="517"/>
      <c r="G883" s="517"/>
      <c r="H883" s="517"/>
      <c r="I883" s="517"/>
      <c r="J883" s="517"/>
      <c r="K883" s="517"/>
      <c r="L883" s="517"/>
      <c r="M883" s="518"/>
      <c r="N883" s="517"/>
      <c r="O883" s="517"/>
    </row>
    <row r="884" spans="1:15" s="516" customFormat="1" x14ac:dyDescent="0.2">
      <c r="A884" s="517"/>
      <c r="B884" s="517"/>
      <c r="C884" s="517"/>
      <c r="D884" s="517"/>
      <c r="E884" s="517"/>
      <c r="F884" s="517"/>
      <c r="G884" s="517"/>
      <c r="H884" s="517"/>
      <c r="I884" s="517"/>
      <c r="J884" s="517"/>
      <c r="K884" s="517"/>
      <c r="L884" s="517"/>
      <c r="M884" s="518"/>
      <c r="N884" s="517"/>
      <c r="O884" s="517"/>
    </row>
    <row r="885" spans="1:15" s="516" customFormat="1" x14ac:dyDescent="0.2">
      <c r="A885" s="517"/>
      <c r="B885" s="517"/>
      <c r="C885" s="517"/>
      <c r="D885" s="517"/>
      <c r="E885" s="517"/>
      <c r="F885" s="517"/>
      <c r="G885" s="517"/>
      <c r="H885" s="517"/>
      <c r="I885" s="517"/>
      <c r="J885" s="517"/>
      <c r="K885" s="517"/>
      <c r="L885" s="517"/>
      <c r="M885" s="518"/>
      <c r="N885" s="517"/>
      <c r="O885" s="517"/>
    </row>
    <row r="886" spans="1:15" s="516" customFormat="1" x14ac:dyDescent="0.2">
      <c r="A886" s="517"/>
      <c r="B886" s="517"/>
      <c r="C886" s="517"/>
      <c r="D886" s="517"/>
      <c r="E886" s="517"/>
      <c r="F886" s="517"/>
      <c r="G886" s="517"/>
      <c r="H886" s="517"/>
      <c r="I886" s="517"/>
      <c r="J886" s="517"/>
      <c r="K886" s="517"/>
      <c r="L886" s="517"/>
      <c r="M886" s="518"/>
      <c r="N886" s="517"/>
      <c r="O886" s="517"/>
    </row>
    <row r="887" spans="1:15" s="516" customFormat="1" x14ac:dyDescent="0.2">
      <c r="A887" s="517"/>
      <c r="B887" s="517"/>
      <c r="C887" s="517"/>
      <c r="D887" s="517"/>
      <c r="E887" s="517"/>
      <c r="F887" s="517"/>
      <c r="G887" s="517"/>
      <c r="H887" s="517"/>
      <c r="I887" s="517"/>
      <c r="J887" s="517"/>
      <c r="K887" s="517"/>
      <c r="L887" s="517"/>
      <c r="M887" s="518"/>
      <c r="N887" s="517"/>
      <c r="O887" s="517"/>
    </row>
    <row r="888" spans="1:15" s="516" customFormat="1" x14ac:dyDescent="0.2">
      <c r="A888" s="517"/>
      <c r="B888" s="517"/>
      <c r="C888" s="517"/>
      <c r="D888" s="517"/>
      <c r="E888" s="517"/>
      <c r="F888" s="517"/>
      <c r="G888" s="517"/>
      <c r="H888" s="517"/>
      <c r="I888" s="517"/>
      <c r="J888" s="517"/>
      <c r="K888" s="517"/>
      <c r="L888" s="517"/>
      <c r="M888" s="518"/>
      <c r="N888" s="517"/>
      <c r="O888" s="517"/>
    </row>
    <row r="889" spans="1:15" s="516" customFormat="1" x14ac:dyDescent="0.2">
      <c r="A889" s="517"/>
      <c r="B889" s="517"/>
      <c r="C889" s="517"/>
      <c r="D889" s="517"/>
      <c r="E889" s="517"/>
      <c r="F889" s="517"/>
      <c r="G889" s="517"/>
      <c r="H889" s="517"/>
      <c r="I889" s="517"/>
      <c r="J889" s="517"/>
      <c r="K889" s="517"/>
      <c r="L889" s="517"/>
      <c r="M889" s="518"/>
      <c r="N889" s="517"/>
      <c r="O889" s="517"/>
    </row>
    <row r="890" spans="1:15" s="516" customFormat="1" x14ac:dyDescent="0.2">
      <c r="A890" s="517"/>
      <c r="B890" s="517"/>
      <c r="C890" s="517"/>
      <c r="D890" s="517"/>
      <c r="E890" s="517"/>
      <c r="F890" s="517"/>
      <c r="G890" s="517"/>
      <c r="H890" s="517"/>
      <c r="I890" s="517"/>
      <c r="J890" s="517"/>
      <c r="K890" s="517"/>
      <c r="L890" s="517"/>
      <c r="M890" s="518"/>
      <c r="N890" s="517"/>
      <c r="O890" s="517"/>
    </row>
    <row r="891" spans="1:15" s="516" customFormat="1" x14ac:dyDescent="0.2">
      <c r="A891" s="517"/>
      <c r="B891" s="517"/>
      <c r="C891" s="517"/>
      <c r="D891" s="517"/>
      <c r="E891" s="517"/>
      <c r="F891" s="517"/>
      <c r="G891" s="517"/>
      <c r="H891" s="517"/>
      <c r="I891" s="517"/>
      <c r="J891" s="517"/>
      <c r="K891" s="517"/>
      <c r="L891" s="517"/>
      <c r="M891" s="518"/>
      <c r="N891" s="517"/>
      <c r="O891" s="517"/>
    </row>
    <row r="892" spans="1:15" s="516" customFormat="1" x14ac:dyDescent="0.2">
      <c r="A892" s="517"/>
      <c r="B892" s="517"/>
      <c r="C892" s="517"/>
      <c r="D892" s="517"/>
      <c r="E892" s="517"/>
      <c r="F892" s="517"/>
      <c r="G892" s="517"/>
      <c r="H892" s="517"/>
      <c r="I892" s="517"/>
      <c r="J892" s="517"/>
      <c r="K892" s="517"/>
      <c r="L892" s="517"/>
      <c r="M892" s="518"/>
      <c r="N892" s="517"/>
      <c r="O892" s="517"/>
    </row>
    <row r="893" spans="1:15" s="516" customFormat="1" x14ac:dyDescent="0.2">
      <c r="A893" s="517"/>
      <c r="B893" s="517"/>
      <c r="C893" s="517"/>
      <c r="D893" s="517"/>
      <c r="E893" s="517"/>
      <c r="F893" s="517"/>
      <c r="G893" s="517"/>
      <c r="H893" s="517"/>
      <c r="I893" s="517"/>
      <c r="J893" s="517"/>
      <c r="K893" s="517"/>
      <c r="L893" s="517"/>
      <c r="M893" s="518"/>
      <c r="N893" s="517"/>
      <c r="O893" s="517"/>
    </row>
    <row r="894" spans="1:15" s="516" customFormat="1" x14ac:dyDescent="0.2">
      <c r="A894" s="517"/>
      <c r="B894" s="517"/>
      <c r="C894" s="517"/>
      <c r="D894" s="517"/>
      <c r="E894" s="517"/>
      <c r="F894" s="517"/>
      <c r="G894" s="517"/>
      <c r="H894" s="517"/>
      <c r="I894" s="517"/>
      <c r="J894" s="517"/>
      <c r="K894" s="517"/>
      <c r="L894" s="517"/>
      <c r="M894" s="518"/>
      <c r="N894" s="517"/>
      <c r="O894" s="517"/>
    </row>
    <row r="895" spans="1:15" s="516" customFormat="1" x14ac:dyDescent="0.2">
      <c r="A895" s="517"/>
      <c r="B895" s="517"/>
      <c r="C895" s="517"/>
      <c r="D895" s="517"/>
      <c r="E895" s="517"/>
      <c r="F895" s="517"/>
      <c r="G895" s="517"/>
      <c r="H895" s="517"/>
      <c r="I895" s="517"/>
      <c r="J895" s="517"/>
      <c r="K895" s="517"/>
      <c r="L895" s="517"/>
      <c r="M895" s="518"/>
      <c r="N895" s="517"/>
      <c r="O895" s="517"/>
    </row>
    <row r="896" spans="1:15" s="516" customFormat="1" x14ac:dyDescent="0.2">
      <c r="A896" s="517"/>
      <c r="B896" s="517"/>
      <c r="C896" s="517"/>
      <c r="D896" s="517"/>
      <c r="E896" s="517"/>
      <c r="F896" s="517"/>
      <c r="G896" s="517"/>
      <c r="H896" s="517"/>
      <c r="I896" s="517"/>
      <c r="J896" s="517"/>
      <c r="K896" s="517"/>
      <c r="L896" s="517"/>
      <c r="M896" s="518"/>
      <c r="N896" s="517"/>
      <c r="O896" s="517"/>
    </row>
    <row r="897" spans="1:15" s="516" customFormat="1" x14ac:dyDescent="0.2">
      <c r="A897" s="517"/>
      <c r="B897" s="517"/>
      <c r="C897" s="517"/>
      <c r="D897" s="517"/>
      <c r="E897" s="517"/>
      <c r="F897" s="517"/>
      <c r="G897" s="517"/>
      <c r="H897" s="517"/>
      <c r="I897" s="517"/>
      <c r="J897" s="517"/>
      <c r="K897" s="517"/>
      <c r="L897" s="517"/>
      <c r="M897" s="518"/>
      <c r="N897" s="517"/>
      <c r="O897" s="517"/>
    </row>
    <row r="898" spans="1:15" s="516" customFormat="1" x14ac:dyDescent="0.2">
      <c r="A898" s="517"/>
      <c r="B898" s="517"/>
      <c r="C898" s="517"/>
      <c r="D898" s="517"/>
      <c r="E898" s="517"/>
      <c r="F898" s="517"/>
      <c r="G898" s="517"/>
      <c r="H898" s="517"/>
      <c r="I898" s="517"/>
      <c r="J898" s="517"/>
      <c r="K898" s="517"/>
      <c r="L898" s="517"/>
      <c r="M898" s="518"/>
      <c r="N898" s="517"/>
      <c r="O898" s="517"/>
    </row>
    <row r="899" spans="1:15" s="516" customFormat="1" x14ac:dyDescent="0.2">
      <c r="A899" s="517"/>
      <c r="B899" s="517"/>
      <c r="C899" s="517"/>
      <c r="D899" s="517"/>
      <c r="E899" s="517"/>
      <c r="F899" s="517"/>
      <c r="G899" s="517"/>
      <c r="H899" s="517"/>
      <c r="I899" s="517"/>
      <c r="J899" s="517"/>
      <c r="K899" s="517"/>
      <c r="L899" s="517"/>
      <c r="M899" s="518"/>
      <c r="N899" s="517"/>
      <c r="O899" s="517"/>
    </row>
    <row r="900" spans="1:15" s="516" customFormat="1" x14ac:dyDescent="0.2">
      <c r="A900" s="517"/>
      <c r="B900" s="517"/>
      <c r="C900" s="517"/>
      <c r="D900" s="517"/>
      <c r="E900" s="517"/>
      <c r="F900" s="517"/>
      <c r="G900" s="517"/>
      <c r="H900" s="517"/>
      <c r="I900" s="517"/>
      <c r="J900" s="517"/>
      <c r="K900" s="517"/>
      <c r="L900" s="517"/>
      <c r="M900" s="518"/>
      <c r="N900" s="517"/>
      <c r="O900" s="517"/>
    </row>
    <row r="901" spans="1:15" s="516" customFormat="1" x14ac:dyDescent="0.2">
      <c r="A901" s="517"/>
      <c r="B901" s="517"/>
      <c r="C901" s="517"/>
      <c r="D901" s="517"/>
      <c r="E901" s="517"/>
      <c r="F901" s="517"/>
      <c r="G901" s="517"/>
      <c r="H901" s="517"/>
      <c r="I901" s="517"/>
      <c r="J901" s="517"/>
      <c r="K901" s="517"/>
      <c r="L901" s="517"/>
      <c r="M901" s="518"/>
      <c r="N901" s="517"/>
      <c r="O901" s="517"/>
    </row>
  </sheetData>
  <mergeCells count="25">
    <mergeCell ref="C5:D5"/>
    <mergeCell ref="C7:D7"/>
    <mergeCell ref="C9:D9"/>
    <mergeCell ref="C10:K10"/>
    <mergeCell ref="C11:E11"/>
    <mergeCell ref="C20:C21"/>
    <mergeCell ref="H23:H24"/>
    <mergeCell ref="A36:C36"/>
    <mergeCell ref="O12:O13"/>
    <mergeCell ref="A14:D14"/>
    <mergeCell ref="A15:A16"/>
    <mergeCell ref="C16:C17"/>
    <mergeCell ref="D16:D17"/>
    <mergeCell ref="C18:C19"/>
    <mergeCell ref="F12:F13"/>
    <mergeCell ref="B12:B13"/>
    <mergeCell ref="C12:C13"/>
    <mergeCell ref="D12:D13"/>
    <mergeCell ref="E12:E13"/>
    <mergeCell ref="G12:G13"/>
    <mergeCell ref="H12:H13"/>
    <mergeCell ref="I12:L12"/>
    <mergeCell ref="M12:M13"/>
    <mergeCell ref="N12:N13"/>
    <mergeCell ref="A12:A13"/>
  </mergeCells>
  <printOptions horizontalCentered="1"/>
  <pageMargins left="0.59055118110236227" right="0.55118110236220474" top="0.55118110236220474" bottom="0.98425196850393704" header="0.15748031496062992" footer="0"/>
  <pageSetup paperSize="144" scale="45" fitToWidth="20" fitToHeight="20" orientation="landscape" r:id="rId1"/>
  <headerFooter alignWithMargins="0">
    <oddHeader>&amp;A</oddHeader>
    <oddFooter>&amp;C&amp;P&amp;R&amp;F</oddFooter>
  </headerFooter>
  <rowBreaks count="2" manualBreakCount="2">
    <brk id="21" max="14" man="1"/>
    <brk id="26" max="14" man="1"/>
  </rowBreaks>
  <colBreaks count="1" manualBreakCount="1">
    <brk id="15"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
  <sheetViews>
    <sheetView view="pageBreakPreview" topLeftCell="A2" zoomScaleNormal="100" zoomScaleSheetLayoutView="100" workbookViewId="0">
      <selection activeCell="B8" sqref="B8"/>
    </sheetView>
  </sheetViews>
  <sheetFormatPr baseColWidth="10" defaultRowHeight="15" x14ac:dyDescent="0.25"/>
  <cols>
    <col min="1" max="1" width="41.5703125" customWidth="1"/>
    <col min="2" max="2" width="18.7109375" customWidth="1"/>
    <col min="3" max="3" width="16.5703125" customWidth="1"/>
    <col min="4" max="4" width="23.42578125" customWidth="1"/>
    <col min="5" max="5" width="19" customWidth="1"/>
    <col min="6" max="6" width="14" customWidth="1"/>
    <col min="7" max="11" width="11.85546875" customWidth="1"/>
    <col min="12" max="12" width="16.85546875" customWidth="1"/>
    <col min="13" max="13" width="5.28515625" customWidth="1"/>
    <col min="14" max="14" width="5.7109375" customWidth="1"/>
    <col min="15" max="18" width="3.28515625" customWidth="1"/>
    <col min="19" max="19" width="1.7109375" customWidth="1"/>
    <col min="257" max="257" width="41.5703125" customWidth="1"/>
    <col min="258" max="258" width="18.7109375" customWidth="1"/>
    <col min="259" max="259" width="16.5703125" customWidth="1"/>
    <col min="260" max="260" width="23.42578125" customWidth="1"/>
    <col min="261" max="261" width="19" customWidth="1"/>
    <col min="262" max="262" width="14" customWidth="1"/>
    <col min="263" max="267" width="11.85546875" customWidth="1"/>
    <col min="268" max="268" width="15.7109375" customWidth="1"/>
    <col min="269" max="269" width="5.28515625" customWidth="1"/>
    <col min="270" max="270" width="5.7109375" customWidth="1"/>
    <col min="271" max="274" width="3.28515625" customWidth="1"/>
    <col min="275" max="275" width="1.7109375" customWidth="1"/>
    <col min="513" max="513" width="41.5703125" customWidth="1"/>
    <col min="514" max="514" width="18.7109375" customWidth="1"/>
    <col min="515" max="515" width="16.5703125" customWidth="1"/>
    <col min="516" max="516" width="23.42578125" customWidth="1"/>
    <col min="517" max="517" width="19" customWidth="1"/>
    <col min="518" max="518" width="14" customWidth="1"/>
    <col min="519" max="523" width="11.85546875" customWidth="1"/>
    <col min="524" max="524" width="15.7109375" customWidth="1"/>
    <col min="525" max="525" width="5.28515625" customWidth="1"/>
    <col min="526" max="526" width="5.7109375" customWidth="1"/>
    <col min="527" max="530" width="3.28515625" customWidth="1"/>
    <col min="531" max="531" width="1.7109375" customWidth="1"/>
    <col min="769" max="769" width="41.5703125" customWidth="1"/>
    <col min="770" max="770" width="18.7109375" customWidth="1"/>
    <col min="771" max="771" width="16.5703125" customWidth="1"/>
    <col min="772" max="772" width="23.42578125" customWidth="1"/>
    <col min="773" max="773" width="19" customWidth="1"/>
    <col min="774" max="774" width="14" customWidth="1"/>
    <col min="775" max="779" width="11.85546875" customWidth="1"/>
    <col min="780" max="780" width="15.7109375" customWidth="1"/>
    <col min="781" max="781" width="5.28515625" customWidth="1"/>
    <col min="782" max="782" width="5.7109375" customWidth="1"/>
    <col min="783" max="786" width="3.28515625" customWidth="1"/>
    <col min="787" max="787" width="1.7109375" customWidth="1"/>
    <col min="1025" max="1025" width="41.5703125" customWidth="1"/>
    <col min="1026" max="1026" width="18.7109375" customWidth="1"/>
    <col min="1027" max="1027" width="16.5703125" customWidth="1"/>
    <col min="1028" max="1028" width="23.42578125" customWidth="1"/>
    <col min="1029" max="1029" width="19" customWidth="1"/>
    <col min="1030" max="1030" width="14" customWidth="1"/>
    <col min="1031" max="1035" width="11.85546875" customWidth="1"/>
    <col min="1036" max="1036" width="15.7109375" customWidth="1"/>
    <col min="1037" max="1037" width="5.28515625" customWidth="1"/>
    <col min="1038" max="1038" width="5.7109375" customWidth="1"/>
    <col min="1039" max="1042" width="3.28515625" customWidth="1"/>
    <col min="1043" max="1043" width="1.7109375" customWidth="1"/>
    <col min="1281" max="1281" width="41.5703125" customWidth="1"/>
    <col min="1282" max="1282" width="18.7109375" customWidth="1"/>
    <col min="1283" max="1283" width="16.5703125" customWidth="1"/>
    <col min="1284" max="1284" width="23.42578125" customWidth="1"/>
    <col min="1285" max="1285" width="19" customWidth="1"/>
    <col min="1286" max="1286" width="14" customWidth="1"/>
    <col min="1287" max="1291" width="11.85546875" customWidth="1"/>
    <col min="1292" max="1292" width="15.7109375" customWidth="1"/>
    <col min="1293" max="1293" width="5.28515625" customWidth="1"/>
    <col min="1294" max="1294" width="5.7109375" customWidth="1"/>
    <col min="1295" max="1298" width="3.28515625" customWidth="1"/>
    <col min="1299" max="1299" width="1.7109375" customWidth="1"/>
    <col min="1537" max="1537" width="41.5703125" customWidth="1"/>
    <col min="1538" max="1538" width="18.7109375" customWidth="1"/>
    <col min="1539" max="1539" width="16.5703125" customWidth="1"/>
    <col min="1540" max="1540" width="23.42578125" customWidth="1"/>
    <col min="1541" max="1541" width="19" customWidth="1"/>
    <col min="1542" max="1542" width="14" customWidth="1"/>
    <col min="1543" max="1547" width="11.85546875" customWidth="1"/>
    <col min="1548" max="1548" width="15.7109375" customWidth="1"/>
    <col min="1549" max="1549" width="5.28515625" customWidth="1"/>
    <col min="1550" max="1550" width="5.7109375" customWidth="1"/>
    <col min="1551" max="1554" width="3.28515625" customWidth="1"/>
    <col min="1555" max="1555" width="1.7109375" customWidth="1"/>
    <col min="1793" max="1793" width="41.5703125" customWidth="1"/>
    <col min="1794" max="1794" width="18.7109375" customWidth="1"/>
    <col min="1795" max="1795" width="16.5703125" customWidth="1"/>
    <col min="1796" max="1796" width="23.42578125" customWidth="1"/>
    <col min="1797" max="1797" width="19" customWidth="1"/>
    <col min="1798" max="1798" width="14" customWidth="1"/>
    <col min="1799" max="1803" width="11.85546875" customWidth="1"/>
    <col min="1804" max="1804" width="15.7109375" customWidth="1"/>
    <col min="1805" max="1805" width="5.28515625" customWidth="1"/>
    <col min="1806" max="1806" width="5.7109375" customWidth="1"/>
    <col min="1807" max="1810" width="3.28515625" customWidth="1"/>
    <col min="1811" max="1811" width="1.7109375" customWidth="1"/>
    <col min="2049" max="2049" width="41.5703125" customWidth="1"/>
    <col min="2050" max="2050" width="18.7109375" customWidth="1"/>
    <col min="2051" max="2051" width="16.5703125" customWidth="1"/>
    <col min="2052" max="2052" width="23.42578125" customWidth="1"/>
    <col min="2053" max="2053" width="19" customWidth="1"/>
    <col min="2054" max="2054" width="14" customWidth="1"/>
    <col min="2055" max="2059" width="11.85546875" customWidth="1"/>
    <col min="2060" max="2060" width="15.7109375" customWidth="1"/>
    <col min="2061" max="2061" width="5.28515625" customWidth="1"/>
    <col min="2062" max="2062" width="5.7109375" customWidth="1"/>
    <col min="2063" max="2066" width="3.28515625" customWidth="1"/>
    <col min="2067" max="2067" width="1.7109375" customWidth="1"/>
    <col min="2305" max="2305" width="41.5703125" customWidth="1"/>
    <col min="2306" max="2306" width="18.7109375" customWidth="1"/>
    <col min="2307" max="2307" width="16.5703125" customWidth="1"/>
    <col min="2308" max="2308" width="23.42578125" customWidth="1"/>
    <col min="2309" max="2309" width="19" customWidth="1"/>
    <col min="2310" max="2310" width="14" customWidth="1"/>
    <col min="2311" max="2315" width="11.85546875" customWidth="1"/>
    <col min="2316" max="2316" width="15.7109375" customWidth="1"/>
    <col min="2317" max="2317" width="5.28515625" customWidth="1"/>
    <col min="2318" max="2318" width="5.7109375" customWidth="1"/>
    <col min="2319" max="2322" width="3.28515625" customWidth="1"/>
    <col min="2323" max="2323" width="1.7109375" customWidth="1"/>
    <col min="2561" max="2561" width="41.5703125" customWidth="1"/>
    <col min="2562" max="2562" width="18.7109375" customWidth="1"/>
    <col min="2563" max="2563" width="16.5703125" customWidth="1"/>
    <col min="2564" max="2564" width="23.42578125" customWidth="1"/>
    <col min="2565" max="2565" width="19" customWidth="1"/>
    <col min="2566" max="2566" width="14" customWidth="1"/>
    <col min="2567" max="2571" width="11.85546875" customWidth="1"/>
    <col min="2572" max="2572" width="15.7109375" customWidth="1"/>
    <col min="2573" max="2573" width="5.28515625" customWidth="1"/>
    <col min="2574" max="2574" width="5.7109375" customWidth="1"/>
    <col min="2575" max="2578" width="3.28515625" customWidth="1"/>
    <col min="2579" max="2579" width="1.7109375" customWidth="1"/>
    <col min="2817" max="2817" width="41.5703125" customWidth="1"/>
    <col min="2818" max="2818" width="18.7109375" customWidth="1"/>
    <col min="2819" max="2819" width="16.5703125" customWidth="1"/>
    <col min="2820" max="2820" width="23.42578125" customWidth="1"/>
    <col min="2821" max="2821" width="19" customWidth="1"/>
    <col min="2822" max="2822" width="14" customWidth="1"/>
    <col min="2823" max="2827" width="11.85546875" customWidth="1"/>
    <col min="2828" max="2828" width="15.7109375" customWidth="1"/>
    <col min="2829" max="2829" width="5.28515625" customWidth="1"/>
    <col min="2830" max="2830" width="5.7109375" customWidth="1"/>
    <col min="2831" max="2834" width="3.28515625" customWidth="1"/>
    <col min="2835" max="2835" width="1.7109375" customWidth="1"/>
    <col min="3073" max="3073" width="41.5703125" customWidth="1"/>
    <col min="3074" max="3074" width="18.7109375" customWidth="1"/>
    <col min="3075" max="3075" width="16.5703125" customWidth="1"/>
    <col min="3076" max="3076" width="23.42578125" customWidth="1"/>
    <col min="3077" max="3077" width="19" customWidth="1"/>
    <col min="3078" max="3078" width="14" customWidth="1"/>
    <col min="3079" max="3083" width="11.85546875" customWidth="1"/>
    <col min="3084" max="3084" width="15.7109375" customWidth="1"/>
    <col min="3085" max="3085" width="5.28515625" customWidth="1"/>
    <col min="3086" max="3086" width="5.7109375" customWidth="1"/>
    <col min="3087" max="3090" width="3.28515625" customWidth="1"/>
    <col min="3091" max="3091" width="1.7109375" customWidth="1"/>
    <col min="3329" max="3329" width="41.5703125" customWidth="1"/>
    <col min="3330" max="3330" width="18.7109375" customWidth="1"/>
    <col min="3331" max="3331" width="16.5703125" customWidth="1"/>
    <col min="3332" max="3332" width="23.42578125" customWidth="1"/>
    <col min="3333" max="3333" width="19" customWidth="1"/>
    <col min="3334" max="3334" width="14" customWidth="1"/>
    <col min="3335" max="3339" width="11.85546875" customWidth="1"/>
    <col min="3340" max="3340" width="15.7109375" customWidth="1"/>
    <col min="3341" max="3341" width="5.28515625" customWidth="1"/>
    <col min="3342" max="3342" width="5.7109375" customWidth="1"/>
    <col min="3343" max="3346" width="3.28515625" customWidth="1"/>
    <col min="3347" max="3347" width="1.7109375" customWidth="1"/>
    <col min="3585" max="3585" width="41.5703125" customWidth="1"/>
    <col min="3586" max="3586" width="18.7109375" customWidth="1"/>
    <col min="3587" max="3587" width="16.5703125" customWidth="1"/>
    <col min="3588" max="3588" width="23.42578125" customWidth="1"/>
    <col min="3589" max="3589" width="19" customWidth="1"/>
    <col min="3590" max="3590" width="14" customWidth="1"/>
    <col min="3591" max="3595" width="11.85546875" customWidth="1"/>
    <col min="3596" max="3596" width="15.7109375" customWidth="1"/>
    <col min="3597" max="3597" width="5.28515625" customWidth="1"/>
    <col min="3598" max="3598" width="5.7109375" customWidth="1"/>
    <col min="3599" max="3602" width="3.28515625" customWidth="1"/>
    <col min="3603" max="3603" width="1.7109375" customWidth="1"/>
    <col min="3841" max="3841" width="41.5703125" customWidth="1"/>
    <col min="3842" max="3842" width="18.7109375" customWidth="1"/>
    <col min="3843" max="3843" width="16.5703125" customWidth="1"/>
    <col min="3844" max="3844" width="23.42578125" customWidth="1"/>
    <col min="3845" max="3845" width="19" customWidth="1"/>
    <col min="3846" max="3846" width="14" customWidth="1"/>
    <col min="3847" max="3851" width="11.85546875" customWidth="1"/>
    <col min="3852" max="3852" width="15.7109375" customWidth="1"/>
    <col min="3853" max="3853" width="5.28515625" customWidth="1"/>
    <col min="3854" max="3854" width="5.7109375" customWidth="1"/>
    <col min="3855" max="3858" width="3.28515625" customWidth="1"/>
    <col min="3859" max="3859" width="1.7109375" customWidth="1"/>
    <col min="4097" max="4097" width="41.5703125" customWidth="1"/>
    <col min="4098" max="4098" width="18.7109375" customWidth="1"/>
    <col min="4099" max="4099" width="16.5703125" customWidth="1"/>
    <col min="4100" max="4100" width="23.42578125" customWidth="1"/>
    <col min="4101" max="4101" width="19" customWidth="1"/>
    <col min="4102" max="4102" width="14" customWidth="1"/>
    <col min="4103" max="4107" width="11.85546875" customWidth="1"/>
    <col min="4108" max="4108" width="15.7109375" customWidth="1"/>
    <col min="4109" max="4109" width="5.28515625" customWidth="1"/>
    <col min="4110" max="4110" width="5.7109375" customWidth="1"/>
    <col min="4111" max="4114" width="3.28515625" customWidth="1"/>
    <col min="4115" max="4115" width="1.7109375" customWidth="1"/>
    <col min="4353" max="4353" width="41.5703125" customWidth="1"/>
    <col min="4354" max="4354" width="18.7109375" customWidth="1"/>
    <col min="4355" max="4355" width="16.5703125" customWidth="1"/>
    <col min="4356" max="4356" width="23.42578125" customWidth="1"/>
    <col min="4357" max="4357" width="19" customWidth="1"/>
    <col min="4358" max="4358" width="14" customWidth="1"/>
    <col min="4359" max="4363" width="11.85546875" customWidth="1"/>
    <col min="4364" max="4364" width="15.7109375" customWidth="1"/>
    <col min="4365" max="4365" width="5.28515625" customWidth="1"/>
    <col min="4366" max="4366" width="5.7109375" customWidth="1"/>
    <col min="4367" max="4370" width="3.28515625" customWidth="1"/>
    <col min="4371" max="4371" width="1.7109375" customWidth="1"/>
    <col min="4609" max="4609" width="41.5703125" customWidth="1"/>
    <col min="4610" max="4610" width="18.7109375" customWidth="1"/>
    <col min="4611" max="4611" width="16.5703125" customWidth="1"/>
    <col min="4612" max="4612" width="23.42578125" customWidth="1"/>
    <col min="4613" max="4613" width="19" customWidth="1"/>
    <col min="4614" max="4614" width="14" customWidth="1"/>
    <col min="4615" max="4619" width="11.85546875" customWidth="1"/>
    <col min="4620" max="4620" width="15.7109375" customWidth="1"/>
    <col min="4621" max="4621" width="5.28515625" customWidth="1"/>
    <col min="4622" max="4622" width="5.7109375" customWidth="1"/>
    <col min="4623" max="4626" width="3.28515625" customWidth="1"/>
    <col min="4627" max="4627" width="1.7109375" customWidth="1"/>
    <col min="4865" max="4865" width="41.5703125" customWidth="1"/>
    <col min="4866" max="4866" width="18.7109375" customWidth="1"/>
    <col min="4867" max="4867" width="16.5703125" customWidth="1"/>
    <col min="4868" max="4868" width="23.42578125" customWidth="1"/>
    <col min="4869" max="4869" width="19" customWidth="1"/>
    <col min="4870" max="4870" width="14" customWidth="1"/>
    <col min="4871" max="4875" width="11.85546875" customWidth="1"/>
    <col min="4876" max="4876" width="15.7109375" customWidth="1"/>
    <col min="4877" max="4877" width="5.28515625" customWidth="1"/>
    <col min="4878" max="4878" width="5.7109375" customWidth="1"/>
    <col min="4879" max="4882" width="3.28515625" customWidth="1"/>
    <col min="4883" max="4883" width="1.7109375" customWidth="1"/>
    <col min="5121" max="5121" width="41.5703125" customWidth="1"/>
    <col min="5122" max="5122" width="18.7109375" customWidth="1"/>
    <col min="5123" max="5123" width="16.5703125" customWidth="1"/>
    <col min="5124" max="5124" width="23.42578125" customWidth="1"/>
    <col min="5125" max="5125" width="19" customWidth="1"/>
    <col min="5126" max="5126" width="14" customWidth="1"/>
    <col min="5127" max="5131" width="11.85546875" customWidth="1"/>
    <col min="5132" max="5132" width="15.7109375" customWidth="1"/>
    <col min="5133" max="5133" width="5.28515625" customWidth="1"/>
    <col min="5134" max="5134" width="5.7109375" customWidth="1"/>
    <col min="5135" max="5138" width="3.28515625" customWidth="1"/>
    <col min="5139" max="5139" width="1.7109375" customWidth="1"/>
    <col min="5377" max="5377" width="41.5703125" customWidth="1"/>
    <col min="5378" max="5378" width="18.7109375" customWidth="1"/>
    <col min="5379" max="5379" width="16.5703125" customWidth="1"/>
    <col min="5380" max="5380" width="23.42578125" customWidth="1"/>
    <col min="5381" max="5381" width="19" customWidth="1"/>
    <col min="5382" max="5382" width="14" customWidth="1"/>
    <col min="5383" max="5387" width="11.85546875" customWidth="1"/>
    <col min="5388" max="5388" width="15.7109375" customWidth="1"/>
    <col min="5389" max="5389" width="5.28515625" customWidth="1"/>
    <col min="5390" max="5390" width="5.7109375" customWidth="1"/>
    <col min="5391" max="5394" width="3.28515625" customWidth="1"/>
    <col min="5395" max="5395" width="1.7109375" customWidth="1"/>
    <col min="5633" max="5633" width="41.5703125" customWidth="1"/>
    <col min="5634" max="5634" width="18.7109375" customWidth="1"/>
    <col min="5635" max="5635" width="16.5703125" customWidth="1"/>
    <col min="5636" max="5636" width="23.42578125" customWidth="1"/>
    <col min="5637" max="5637" width="19" customWidth="1"/>
    <col min="5638" max="5638" width="14" customWidth="1"/>
    <col min="5639" max="5643" width="11.85546875" customWidth="1"/>
    <col min="5644" max="5644" width="15.7109375" customWidth="1"/>
    <col min="5645" max="5645" width="5.28515625" customWidth="1"/>
    <col min="5646" max="5646" width="5.7109375" customWidth="1"/>
    <col min="5647" max="5650" width="3.28515625" customWidth="1"/>
    <col min="5651" max="5651" width="1.7109375" customWidth="1"/>
    <col min="5889" max="5889" width="41.5703125" customWidth="1"/>
    <col min="5890" max="5890" width="18.7109375" customWidth="1"/>
    <col min="5891" max="5891" width="16.5703125" customWidth="1"/>
    <col min="5892" max="5892" width="23.42578125" customWidth="1"/>
    <col min="5893" max="5893" width="19" customWidth="1"/>
    <col min="5894" max="5894" width="14" customWidth="1"/>
    <col min="5895" max="5899" width="11.85546875" customWidth="1"/>
    <col min="5900" max="5900" width="15.7109375" customWidth="1"/>
    <col min="5901" max="5901" width="5.28515625" customWidth="1"/>
    <col min="5902" max="5902" width="5.7109375" customWidth="1"/>
    <col min="5903" max="5906" width="3.28515625" customWidth="1"/>
    <col min="5907" max="5907" width="1.7109375" customWidth="1"/>
    <col min="6145" max="6145" width="41.5703125" customWidth="1"/>
    <col min="6146" max="6146" width="18.7109375" customWidth="1"/>
    <col min="6147" max="6147" width="16.5703125" customWidth="1"/>
    <col min="6148" max="6148" width="23.42578125" customWidth="1"/>
    <col min="6149" max="6149" width="19" customWidth="1"/>
    <col min="6150" max="6150" width="14" customWidth="1"/>
    <col min="6151" max="6155" width="11.85546875" customWidth="1"/>
    <col min="6156" max="6156" width="15.7109375" customWidth="1"/>
    <col min="6157" max="6157" width="5.28515625" customWidth="1"/>
    <col min="6158" max="6158" width="5.7109375" customWidth="1"/>
    <col min="6159" max="6162" width="3.28515625" customWidth="1"/>
    <col min="6163" max="6163" width="1.7109375" customWidth="1"/>
    <col min="6401" max="6401" width="41.5703125" customWidth="1"/>
    <col min="6402" max="6402" width="18.7109375" customWidth="1"/>
    <col min="6403" max="6403" width="16.5703125" customWidth="1"/>
    <col min="6404" max="6404" width="23.42578125" customWidth="1"/>
    <col min="6405" max="6405" width="19" customWidth="1"/>
    <col min="6406" max="6406" width="14" customWidth="1"/>
    <col min="6407" max="6411" width="11.85546875" customWidth="1"/>
    <col min="6412" max="6412" width="15.7109375" customWidth="1"/>
    <col min="6413" max="6413" width="5.28515625" customWidth="1"/>
    <col min="6414" max="6414" width="5.7109375" customWidth="1"/>
    <col min="6415" max="6418" width="3.28515625" customWidth="1"/>
    <col min="6419" max="6419" width="1.7109375" customWidth="1"/>
    <col min="6657" max="6657" width="41.5703125" customWidth="1"/>
    <col min="6658" max="6658" width="18.7109375" customWidth="1"/>
    <col min="6659" max="6659" width="16.5703125" customWidth="1"/>
    <col min="6660" max="6660" width="23.42578125" customWidth="1"/>
    <col min="6661" max="6661" width="19" customWidth="1"/>
    <col min="6662" max="6662" width="14" customWidth="1"/>
    <col min="6663" max="6667" width="11.85546875" customWidth="1"/>
    <col min="6668" max="6668" width="15.7109375" customWidth="1"/>
    <col min="6669" max="6669" width="5.28515625" customWidth="1"/>
    <col min="6670" max="6670" width="5.7109375" customWidth="1"/>
    <col min="6671" max="6674" width="3.28515625" customWidth="1"/>
    <col min="6675" max="6675" width="1.7109375" customWidth="1"/>
    <col min="6913" max="6913" width="41.5703125" customWidth="1"/>
    <col min="6914" max="6914" width="18.7109375" customWidth="1"/>
    <col min="6915" max="6915" width="16.5703125" customWidth="1"/>
    <col min="6916" max="6916" width="23.42578125" customWidth="1"/>
    <col min="6917" max="6917" width="19" customWidth="1"/>
    <col min="6918" max="6918" width="14" customWidth="1"/>
    <col min="6919" max="6923" width="11.85546875" customWidth="1"/>
    <col min="6924" max="6924" width="15.7109375" customWidth="1"/>
    <col min="6925" max="6925" width="5.28515625" customWidth="1"/>
    <col min="6926" max="6926" width="5.7109375" customWidth="1"/>
    <col min="6927" max="6930" width="3.28515625" customWidth="1"/>
    <col min="6931" max="6931" width="1.7109375" customWidth="1"/>
    <col min="7169" max="7169" width="41.5703125" customWidth="1"/>
    <col min="7170" max="7170" width="18.7109375" customWidth="1"/>
    <col min="7171" max="7171" width="16.5703125" customWidth="1"/>
    <col min="7172" max="7172" width="23.42578125" customWidth="1"/>
    <col min="7173" max="7173" width="19" customWidth="1"/>
    <col min="7174" max="7174" width="14" customWidth="1"/>
    <col min="7175" max="7179" width="11.85546875" customWidth="1"/>
    <col min="7180" max="7180" width="15.7109375" customWidth="1"/>
    <col min="7181" max="7181" width="5.28515625" customWidth="1"/>
    <col min="7182" max="7182" width="5.7109375" customWidth="1"/>
    <col min="7183" max="7186" width="3.28515625" customWidth="1"/>
    <col min="7187" max="7187" width="1.7109375" customWidth="1"/>
    <col min="7425" max="7425" width="41.5703125" customWidth="1"/>
    <col min="7426" max="7426" width="18.7109375" customWidth="1"/>
    <col min="7427" max="7427" width="16.5703125" customWidth="1"/>
    <col min="7428" max="7428" width="23.42578125" customWidth="1"/>
    <col min="7429" max="7429" width="19" customWidth="1"/>
    <col min="7430" max="7430" width="14" customWidth="1"/>
    <col min="7431" max="7435" width="11.85546875" customWidth="1"/>
    <col min="7436" max="7436" width="15.7109375" customWidth="1"/>
    <col min="7437" max="7437" width="5.28515625" customWidth="1"/>
    <col min="7438" max="7438" width="5.7109375" customWidth="1"/>
    <col min="7439" max="7442" width="3.28515625" customWidth="1"/>
    <col min="7443" max="7443" width="1.7109375" customWidth="1"/>
    <col min="7681" max="7681" width="41.5703125" customWidth="1"/>
    <col min="7682" max="7682" width="18.7109375" customWidth="1"/>
    <col min="7683" max="7683" width="16.5703125" customWidth="1"/>
    <col min="7684" max="7684" width="23.42578125" customWidth="1"/>
    <col min="7685" max="7685" width="19" customWidth="1"/>
    <col min="7686" max="7686" width="14" customWidth="1"/>
    <col min="7687" max="7691" width="11.85546875" customWidth="1"/>
    <col min="7692" max="7692" width="15.7109375" customWidth="1"/>
    <col min="7693" max="7693" width="5.28515625" customWidth="1"/>
    <col min="7694" max="7694" width="5.7109375" customWidth="1"/>
    <col min="7695" max="7698" width="3.28515625" customWidth="1"/>
    <col min="7699" max="7699" width="1.7109375" customWidth="1"/>
    <col min="7937" max="7937" width="41.5703125" customWidth="1"/>
    <col min="7938" max="7938" width="18.7109375" customWidth="1"/>
    <col min="7939" max="7939" width="16.5703125" customWidth="1"/>
    <col min="7940" max="7940" width="23.42578125" customWidth="1"/>
    <col min="7941" max="7941" width="19" customWidth="1"/>
    <col min="7942" max="7942" width="14" customWidth="1"/>
    <col min="7943" max="7947" width="11.85546875" customWidth="1"/>
    <col min="7948" max="7948" width="15.7109375" customWidth="1"/>
    <col min="7949" max="7949" width="5.28515625" customWidth="1"/>
    <col min="7950" max="7950" width="5.7109375" customWidth="1"/>
    <col min="7951" max="7954" width="3.28515625" customWidth="1"/>
    <col min="7955" max="7955" width="1.7109375" customWidth="1"/>
    <col min="8193" max="8193" width="41.5703125" customWidth="1"/>
    <col min="8194" max="8194" width="18.7109375" customWidth="1"/>
    <col min="8195" max="8195" width="16.5703125" customWidth="1"/>
    <col min="8196" max="8196" width="23.42578125" customWidth="1"/>
    <col min="8197" max="8197" width="19" customWidth="1"/>
    <col min="8198" max="8198" width="14" customWidth="1"/>
    <col min="8199" max="8203" width="11.85546875" customWidth="1"/>
    <col min="8204" max="8204" width="15.7109375" customWidth="1"/>
    <col min="8205" max="8205" width="5.28515625" customWidth="1"/>
    <col min="8206" max="8206" width="5.7109375" customWidth="1"/>
    <col min="8207" max="8210" width="3.28515625" customWidth="1"/>
    <col min="8211" max="8211" width="1.7109375" customWidth="1"/>
    <col min="8449" max="8449" width="41.5703125" customWidth="1"/>
    <col min="8450" max="8450" width="18.7109375" customWidth="1"/>
    <col min="8451" max="8451" width="16.5703125" customWidth="1"/>
    <col min="8452" max="8452" width="23.42578125" customWidth="1"/>
    <col min="8453" max="8453" width="19" customWidth="1"/>
    <col min="8454" max="8454" width="14" customWidth="1"/>
    <col min="8455" max="8459" width="11.85546875" customWidth="1"/>
    <col min="8460" max="8460" width="15.7109375" customWidth="1"/>
    <col min="8461" max="8461" width="5.28515625" customWidth="1"/>
    <col min="8462" max="8462" width="5.7109375" customWidth="1"/>
    <col min="8463" max="8466" width="3.28515625" customWidth="1"/>
    <col min="8467" max="8467" width="1.7109375" customWidth="1"/>
    <col min="8705" max="8705" width="41.5703125" customWidth="1"/>
    <col min="8706" max="8706" width="18.7109375" customWidth="1"/>
    <col min="8707" max="8707" width="16.5703125" customWidth="1"/>
    <col min="8708" max="8708" width="23.42578125" customWidth="1"/>
    <col min="8709" max="8709" width="19" customWidth="1"/>
    <col min="8710" max="8710" width="14" customWidth="1"/>
    <col min="8711" max="8715" width="11.85546875" customWidth="1"/>
    <col min="8716" max="8716" width="15.7109375" customWidth="1"/>
    <col min="8717" max="8717" width="5.28515625" customWidth="1"/>
    <col min="8718" max="8718" width="5.7109375" customWidth="1"/>
    <col min="8719" max="8722" width="3.28515625" customWidth="1"/>
    <col min="8723" max="8723" width="1.7109375" customWidth="1"/>
    <col min="8961" max="8961" width="41.5703125" customWidth="1"/>
    <col min="8962" max="8962" width="18.7109375" customWidth="1"/>
    <col min="8963" max="8963" width="16.5703125" customWidth="1"/>
    <col min="8964" max="8964" width="23.42578125" customWidth="1"/>
    <col min="8965" max="8965" width="19" customWidth="1"/>
    <col min="8966" max="8966" width="14" customWidth="1"/>
    <col min="8967" max="8971" width="11.85546875" customWidth="1"/>
    <col min="8972" max="8972" width="15.7109375" customWidth="1"/>
    <col min="8973" max="8973" width="5.28515625" customWidth="1"/>
    <col min="8974" max="8974" width="5.7109375" customWidth="1"/>
    <col min="8975" max="8978" width="3.28515625" customWidth="1"/>
    <col min="8979" max="8979" width="1.7109375" customWidth="1"/>
    <col min="9217" max="9217" width="41.5703125" customWidth="1"/>
    <col min="9218" max="9218" width="18.7109375" customWidth="1"/>
    <col min="9219" max="9219" width="16.5703125" customWidth="1"/>
    <col min="9220" max="9220" width="23.42578125" customWidth="1"/>
    <col min="9221" max="9221" width="19" customWidth="1"/>
    <col min="9222" max="9222" width="14" customWidth="1"/>
    <col min="9223" max="9227" width="11.85546875" customWidth="1"/>
    <col min="9228" max="9228" width="15.7109375" customWidth="1"/>
    <col min="9229" max="9229" width="5.28515625" customWidth="1"/>
    <col min="9230" max="9230" width="5.7109375" customWidth="1"/>
    <col min="9231" max="9234" width="3.28515625" customWidth="1"/>
    <col min="9235" max="9235" width="1.7109375" customWidth="1"/>
    <col min="9473" max="9473" width="41.5703125" customWidth="1"/>
    <col min="9474" max="9474" width="18.7109375" customWidth="1"/>
    <col min="9475" max="9475" width="16.5703125" customWidth="1"/>
    <col min="9476" max="9476" width="23.42578125" customWidth="1"/>
    <col min="9477" max="9477" width="19" customWidth="1"/>
    <col min="9478" max="9478" width="14" customWidth="1"/>
    <col min="9479" max="9483" width="11.85546875" customWidth="1"/>
    <col min="9484" max="9484" width="15.7109375" customWidth="1"/>
    <col min="9485" max="9485" width="5.28515625" customWidth="1"/>
    <col min="9486" max="9486" width="5.7109375" customWidth="1"/>
    <col min="9487" max="9490" width="3.28515625" customWidth="1"/>
    <col min="9491" max="9491" width="1.7109375" customWidth="1"/>
    <col min="9729" max="9729" width="41.5703125" customWidth="1"/>
    <col min="9730" max="9730" width="18.7109375" customWidth="1"/>
    <col min="9731" max="9731" width="16.5703125" customWidth="1"/>
    <col min="9732" max="9732" width="23.42578125" customWidth="1"/>
    <col min="9733" max="9733" width="19" customWidth="1"/>
    <col min="9734" max="9734" width="14" customWidth="1"/>
    <col min="9735" max="9739" width="11.85546875" customWidth="1"/>
    <col min="9740" max="9740" width="15.7109375" customWidth="1"/>
    <col min="9741" max="9741" width="5.28515625" customWidth="1"/>
    <col min="9742" max="9742" width="5.7109375" customWidth="1"/>
    <col min="9743" max="9746" width="3.28515625" customWidth="1"/>
    <col min="9747" max="9747" width="1.7109375" customWidth="1"/>
    <col min="9985" max="9985" width="41.5703125" customWidth="1"/>
    <col min="9986" max="9986" width="18.7109375" customWidth="1"/>
    <col min="9987" max="9987" width="16.5703125" customWidth="1"/>
    <col min="9988" max="9988" width="23.42578125" customWidth="1"/>
    <col min="9989" max="9989" width="19" customWidth="1"/>
    <col min="9990" max="9990" width="14" customWidth="1"/>
    <col min="9991" max="9995" width="11.85546875" customWidth="1"/>
    <col min="9996" max="9996" width="15.7109375" customWidth="1"/>
    <col min="9997" max="9997" width="5.28515625" customWidth="1"/>
    <col min="9998" max="9998" width="5.7109375" customWidth="1"/>
    <col min="9999" max="10002" width="3.28515625" customWidth="1"/>
    <col min="10003" max="10003" width="1.7109375" customWidth="1"/>
    <col min="10241" max="10241" width="41.5703125" customWidth="1"/>
    <col min="10242" max="10242" width="18.7109375" customWidth="1"/>
    <col min="10243" max="10243" width="16.5703125" customWidth="1"/>
    <col min="10244" max="10244" width="23.42578125" customWidth="1"/>
    <col min="10245" max="10245" width="19" customWidth="1"/>
    <col min="10246" max="10246" width="14" customWidth="1"/>
    <col min="10247" max="10251" width="11.85546875" customWidth="1"/>
    <col min="10252" max="10252" width="15.7109375" customWidth="1"/>
    <col min="10253" max="10253" width="5.28515625" customWidth="1"/>
    <col min="10254" max="10254" width="5.7109375" customWidth="1"/>
    <col min="10255" max="10258" width="3.28515625" customWidth="1"/>
    <col min="10259" max="10259" width="1.7109375" customWidth="1"/>
    <col min="10497" max="10497" width="41.5703125" customWidth="1"/>
    <col min="10498" max="10498" width="18.7109375" customWidth="1"/>
    <col min="10499" max="10499" width="16.5703125" customWidth="1"/>
    <col min="10500" max="10500" width="23.42578125" customWidth="1"/>
    <col min="10501" max="10501" width="19" customWidth="1"/>
    <col min="10502" max="10502" width="14" customWidth="1"/>
    <col min="10503" max="10507" width="11.85546875" customWidth="1"/>
    <col min="10508" max="10508" width="15.7109375" customWidth="1"/>
    <col min="10509" max="10509" width="5.28515625" customWidth="1"/>
    <col min="10510" max="10510" width="5.7109375" customWidth="1"/>
    <col min="10511" max="10514" width="3.28515625" customWidth="1"/>
    <col min="10515" max="10515" width="1.7109375" customWidth="1"/>
    <col min="10753" max="10753" width="41.5703125" customWidth="1"/>
    <col min="10754" max="10754" width="18.7109375" customWidth="1"/>
    <col min="10755" max="10755" width="16.5703125" customWidth="1"/>
    <col min="10756" max="10756" width="23.42578125" customWidth="1"/>
    <col min="10757" max="10757" width="19" customWidth="1"/>
    <col min="10758" max="10758" width="14" customWidth="1"/>
    <col min="10759" max="10763" width="11.85546875" customWidth="1"/>
    <col min="10764" max="10764" width="15.7109375" customWidth="1"/>
    <col min="10765" max="10765" width="5.28515625" customWidth="1"/>
    <col min="10766" max="10766" width="5.7109375" customWidth="1"/>
    <col min="10767" max="10770" width="3.28515625" customWidth="1"/>
    <col min="10771" max="10771" width="1.7109375" customWidth="1"/>
    <col min="11009" max="11009" width="41.5703125" customWidth="1"/>
    <col min="11010" max="11010" width="18.7109375" customWidth="1"/>
    <col min="11011" max="11011" width="16.5703125" customWidth="1"/>
    <col min="11012" max="11012" width="23.42578125" customWidth="1"/>
    <col min="11013" max="11013" width="19" customWidth="1"/>
    <col min="11014" max="11014" width="14" customWidth="1"/>
    <col min="11015" max="11019" width="11.85546875" customWidth="1"/>
    <col min="11020" max="11020" width="15.7109375" customWidth="1"/>
    <col min="11021" max="11021" width="5.28515625" customWidth="1"/>
    <col min="11022" max="11022" width="5.7109375" customWidth="1"/>
    <col min="11023" max="11026" width="3.28515625" customWidth="1"/>
    <col min="11027" max="11027" width="1.7109375" customWidth="1"/>
    <col min="11265" max="11265" width="41.5703125" customWidth="1"/>
    <col min="11266" max="11266" width="18.7109375" customWidth="1"/>
    <col min="11267" max="11267" width="16.5703125" customWidth="1"/>
    <col min="11268" max="11268" width="23.42578125" customWidth="1"/>
    <col min="11269" max="11269" width="19" customWidth="1"/>
    <col min="11270" max="11270" width="14" customWidth="1"/>
    <col min="11271" max="11275" width="11.85546875" customWidth="1"/>
    <col min="11276" max="11276" width="15.7109375" customWidth="1"/>
    <col min="11277" max="11277" width="5.28515625" customWidth="1"/>
    <col min="11278" max="11278" width="5.7109375" customWidth="1"/>
    <col min="11279" max="11282" width="3.28515625" customWidth="1"/>
    <col min="11283" max="11283" width="1.7109375" customWidth="1"/>
    <col min="11521" max="11521" width="41.5703125" customWidth="1"/>
    <col min="11522" max="11522" width="18.7109375" customWidth="1"/>
    <col min="11523" max="11523" width="16.5703125" customWidth="1"/>
    <col min="11524" max="11524" width="23.42578125" customWidth="1"/>
    <col min="11525" max="11525" width="19" customWidth="1"/>
    <col min="11526" max="11526" width="14" customWidth="1"/>
    <col min="11527" max="11531" width="11.85546875" customWidth="1"/>
    <col min="11532" max="11532" width="15.7109375" customWidth="1"/>
    <col min="11533" max="11533" width="5.28515625" customWidth="1"/>
    <col min="11534" max="11534" width="5.7109375" customWidth="1"/>
    <col min="11535" max="11538" width="3.28515625" customWidth="1"/>
    <col min="11539" max="11539" width="1.7109375" customWidth="1"/>
    <col min="11777" max="11777" width="41.5703125" customWidth="1"/>
    <col min="11778" max="11778" width="18.7109375" customWidth="1"/>
    <col min="11779" max="11779" width="16.5703125" customWidth="1"/>
    <col min="11780" max="11780" width="23.42578125" customWidth="1"/>
    <col min="11781" max="11781" width="19" customWidth="1"/>
    <col min="11782" max="11782" width="14" customWidth="1"/>
    <col min="11783" max="11787" width="11.85546875" customWidth="1"/>
    <col min="11788" max="11788" width="15.7109375" customWidth="1"/>
    <col min="11789" max="11789" width="5.28515625" customWidth="1"/>
    <col min="11790" max="11790" width="5.7109375" customWidth="1"/>
    <col min="11791" max="11794" width="3.28515625" customWidth="1"/>
    <col min="11795" max="11795" width="1.7109375" customWidth="1"/>
    <col min="12033" max="12033" width="41.5703125" customWidth="1"/>
    <col min="12034" max="12034" width="18.7109375" customWidth="1"/>
    <col min="12035" max="12035" width="16.5703125" customWidth="1"/>
    <col min="12036" max="12036" width="23.42578125" customWidth="1"/>
    <col min="12037" max="12037" width="19" customWidth="1"/>
    <col min="12038" max="12038" width="14" customWidth="1"/>
    <col min="12039" max="12043" width="11.85546875" customWidth="1"/>
    <col min="12044" max="12044" width="15.7109375" customWidth="1"/>
    <col min="12045" max="12045" width="5.28515625" customWidth="1"/>
    <col min="12046" max="12046" width="5.7109375" customWidth="1"/>
    <col min="12047" max="12050" width="3.28515625" customWidth="1"/>
    <col min="12051" max="12051" width="1.7109375" customWidth="1"/>
    <col min="12289" max="12289" width="41.5703125" customWidth="1"/>
    <col min="12290" max="12290" width="18.7109375" customWidth="1"/>
    <col min="12291" max="12291" width="16.5703125" customWidth="1"/>
    <col min="12292" max="12292" width="23.42578125" customWidth="1"/>
    <col min="12293" max="12293" width="19" customWidth="1"/>
    <col min="12294" max="12294" width="14" customWidth="1"/>
    <col min="12295" max="12299" width="11.85546875" customWidth="1"/>
    <col min="12300" max="12300" width="15.7109375" customWidth="1"/>
    <col min="12301" max="12301" width="5.28515625" customWidth="1"/>
    <col min="12302" max="12302" width="5.7109375" customWidth="1"/>
    <col min="12303" max="12306" width="3.28515625" customWidth="1"/>
    <col min="12307" max="12307" width="1.7109375" customWidth="1"/>
    <col min="12545" max="12545" width="41.5703125" customWidth="1"/>
    <col min="12546" max="12546" width="18.7109375" customWidth="1"/>
    <col min="12547" max="12547" width="16.5703125" customWidth="1"/>
    <col min="12548" max="12548" width="23.42578125" customWidth="1"/>
    <col min="12549" max="12549" width="19" customWidth="1"/>
    <col min="12550" max="12550" width="14" customWidth="1"/>
    <col min="12551" max="12555" width="11.85546875" customWidth="1"/>
    <col min="12556" max="12556" width="15.7109375" customWidth="1"/>
    <col min="12557" max="12557" width="5.28515625" customWidth="1"/>
    <col min="12558" max="12558" width="5.7109375" customWidth="1"/>
    <col min="12559" max="12562" width="3.28515625" customWidth="1"/>
    <col min="12563" max="12563" width="1.7109375" customWidth="1"/>
    <col min="12801" max="12801" width="41.5703125" customWidth="1"/>
    <col min="12802" max="12802" width="18.7109375" customWidth="1"/>
    <col min="12803" max="12803" width="16.5703125" customWidth="1"/>
    <col min="12804" max="12804" width="23.42578125" customWidth="1"/>
    <col min="12805" max="12805" width="19" customWidth="1"/>
    <col min="12806" max="12806" width="14" customWidth="1"/>
    <col min="12807" max="12811" width="11.85546875" customWidth="1"/>
    <col min="12812" max="12812" width="15.7109375" customWidth="1"/>
    <col min="12813" max="12813" width="5.28515625" customWidth="1"/>
    <col min="12814" max="12814" width="5.7109375" customWidth="1"/>
    <col min="12815" max="12818" width="3.28515625" customWidth="1"/>
    <col min="12819" max="12819" width="1.7109375" customWidth="1"/>
    <col min="13057" max="13057" width="41.5703125" customWidth="1"/>
    <col min="13058" max="13058" width="18.7109375" customWidth="1"/>
    <col min="13059" max="13059" width="16.5703125" customWidth="1"/>
    <col min="13060" max="13060" width="23.42578125" customWidth="1"/>
    <col min="13061" max="13061" width="19" customWidth="1"/>
    <col min="13062" max="13062" width="14" customWidth="1"/>
    <col min="13063" max="13067" width="11.85546875" customWidth="1"/>
    <col min="13068" max="13068" width="15.7109375" customWidth="1"/>
    <col min="13069" max="13069" width="5.28515625" customWidth="1"/>
    <col min="13070" max="13070" width="5.7109375" customWidth="1"/>
    <col min="13071" max="13074" width="3.28515625" customWidth="1"/>
    <col min="13075" max="13075" width="1.7109375" customWidth="1"/>
    <col min="13313" max="13313" width="41.5703125" customWidth="1"/>
    <col min="13314" max="13314" width="18.7109375" customWidth="1"/>
    <col min="13315" max="13315" width="16.5703125" customWidth="1"/>
    <col min="13316" max="13316" width="23.42578125" customWidth="1"/>
    <col min="13317" max="13317" width="19" customWidth="1"/>
    <col min="13318" max="13318" width="14" customWidth="1"/>
    <col min="13319" max="13323" width="11.85546875" customWidth="1"/>
    <col min="13324" max="13324" width="15.7109375" customWidth="1"/>
    <col min="13325" max="13325" width="5.28515625" customWidth="1"/>
    <col min="13326" max="13326" width="5.7109375" customWidth="1"/>
    <col min="13327" max="13330" width="3.28515625" customWidth="1"/>
    <col min="13331" max="13331" width="1.7109375" customWidth="1"/>
    <col min="13569" max="13569" width="41.5703125" customWidth="1"/>
    <col min="13570" max="13570" width="18.7109375" customWidth="1"/>
    <col min="13571" max="13571" width="16.5703125" customWidth="1"/>
    <col min="13572" max="13572" width="23.42578125" customWidth="1"/>
    <col min="13573" max="13573" width="19" customWidth="1"/>
    <col min="13574" max="13574" width="14" customWidth="1"/>
    <col min="13575" max="13579" width="11.85546875" customWidth="1"/>
    <col min="13580" max="13580" width="15.7109375" customWidth="1"/>
    <col min="13581" max="13581" width="5.28515625" customWidth="1"/>
    <col min="13582" max="13582" width="5.7109375" customWidth="1"/>
    <col min="13583" max="13586" width="3.28515625" customWidth="1"/>
    <col min="13587" max="13587" width="1.7109375" customWidth="1"/>
    <col min="13825" max="13825" width="41.5703125" customWidth="1"/>
    <col min="13826" max="13826" width="18.7109375" customWidth="1"/>
    <col min="13827" max="13827" width="16.5703125" customWidth="1"/>
    <col min="13828" max="13828" width="23.42578125" customWidth="1"/>
    <col min="13829" max="13829" width="19" customWidth="1"/>
    <col min="13830" max="13830" width="14" customWidth="1"/>
    <col min="13831" max="13835" width="11.85546875" customWidth="1"/>
    <col min="13836" max="13836" width="15.7109375" customWidth="1"/>
    <col min="13837" max="13837" width="5.28515625" customWidth="1"/>
    <col min="13838" max="13838" width="5.7109375" customWidth="1"/>
    <col min="13839" max="13842" width="3.28515625" customWidth="1"/>
    <col min="13843" max="13843" width="1.7109375" customWidth="1"/>
    <col min="14081" max="14081" width="41.5703125" customWidth="1"/>
    <col min="14082" max="14082" width="18.7109375" customWidth="1"/>
    <col min="14083" max="14083" width="16.5703125" customWidth="1"/>
    <col min="14084" max="14084" width="23.42578125" customWidth="1"/>
    <col min="14085" max="14085" width="19" customWidth="1"/>
    <col min="14086" max="14086" width="14" customWidth="1"/>
    <col min="14087" max="14091" width="11.85546875" customWidth="1"/>
    <col min="14092" max="14092" width="15.7109375" customWidth="1"/>
    <col min="14093" max="14093" width="5.28515625" customWidth="1"/>
    <col min="14094" max="14094" width="5.7109375" customWidth="1"/>
    <col min="14095" max="14098" width="3.28515625" customWidth="1"/>
    <col min="14099" max="14099" width="1.7109375" customWidth="1"/>
    <col min="14337" max="14337" width="41.5703125" customWidth="1"/>
    <col min="14338" max="14338" width="18.7109375" customWidth="1"/>
    <col min="14339" max="14339" width="16.5703125" customWidth="1"/>
    <col min="14340" max="14340" width="23.42578125" customWidth="1"/>
    <col min="14341" max="14341" width="19" customWidth="1"/>
    <col min="14342" max="14342" width="14" customWidth="1"/>
    <col min="14343" max="14347" width="11.85546875" customWidth="1"/>
    <col min="14348" max="14348" width="15.7109375" customWidth="1"/>
    <col min="14349" max="14349" width="5.28515625" customWidth="1"/>
    <col min="14350" max="14350" width="5.7109375" customWidth="1"/>
    <col min="14351" max="14354" width="3.28515625" customWidth="1"/>
    <col min="14355" max="14355" width="1.7109375" customWidth="1"/>
    <col min="14593" max="14593" width="41.5703125" customWidth="1"/>
    <col min="14594" max="14594" width="18.7109375" customWidth="1"/>
    <col min="14595" max="14595" width="16.5703125" customWidth="1"/>
    <col min="14596" max="14596" width="23.42578125" customWidth="1"/>
    <col min="14597" max="14597" width="19" customWidth="1"/>
    <col min="14598" max="14598" width="14" customWidth="1"/>
    <col min="14599" max="14603" width="11.85546875" customWidth="1"/>
    <col min="14604" max="14604" width="15.7109375" customWidth="1"/>
    <col min="14605" max="14605" width="5.28515625" customWidth="1"/>
    <col min="14606" max="14606" width="5.7109375" customWidth="1"/>
    <col min="14607" max="14610" width="3.28515625" customWidth="1"/>
    <col min="14611" max="14611" width="1.7109375" customWidth="1"/>
    <col min="14849" max="14849" width="41.5703125" customWidth="1"/>
    <col min="14850" max="14850" width="18.7109375" customWidth="1"/>
    <col min="14851" max="14851" width="16.5703125" customWidth="1"/>
    <col min="14852" max="14852" width="23.42578125" customWidth="1"/>
    <col min="14853" max="14853" width="19" customWidth="1"/>
    <col min="14854" max="14854" width="14" customWidth="1"/>
    <col min="14855" max="14859" width="11.85546875" customWidth="1"/>
    <col min="14860" max="14860" width="15.7109375" customWidth="1"/>
    <col min="14861" max="14861" width="5.28515625" customWidth="1"/>
    <col min="14862" max="14862" width="5.7109375" customWidth="1"/>
    <col min="14863" max="14866" width="3.28515625" customWidth="1"/>
    <col min="14867" max="14867" width="1.7109375" customWidth="1"/>
    <col min="15105" max="15105" width="41.5703125" customWidth="1"/>
    <col min="15106" max="15106" width="18.7109375" customWidth="1"/>
    <col min="15107" max="15107" width="16.5703125" customWidth="1"/>
    <col min="15108" max="15108" width="23.42578125" customWidth="1"/>
    <col min="15109" max="15109" width="19" customWidth="1"/>
    <col min="15110" max="15110" width="14" customWidth="1"/>
    <col min="15111" max="15115" width="11.85546875" customWidth="1"/>
    <col min="15116" max="15116" width="15.7109375" customWidth="1"/>
    <col min="15117" max="15117" width="5.28515625" customWidth="1"/>
    <col min="15118" max="15118" width="5.7109375" customWidth="1"/>
    <col min="15119" max="15122" width="3.28515625" customWidth="1"/>
    <col min="15123" max="15123" width="1.7109375" customWidth="1"/>
    <col min="15361" max="15361" width="41.5703125" customWidth="1"/>
    <col min="15362" max="15362" width="18.7109375" customWidth="1"/>
    <col min="15363" max="15363" width="16.5703125" customWidth="1"/>
    <col min="15364" max="15364" width="23.42578125" customWidth="1"/>
    <col min="15365" max="15365" width="19" customWidth="1"/>
    <col min="15366" max="15366" width="14" customWidth="1"/>
    <col min="15367" max="15371" width="11.85546875" customWidth="1"/>
    <col min="15372" max="15372" width="15.7109375" customWidth="1"/>
    <col min="15373" max="15373" width="5.28515625" customWidth="1"/>
    <col min="15374" max="15374" width="5.7109375" customWidth="1"/>
    <col min="15375" max="15378" width="3.28515625" customWidth="1"/>
    <col min="15379" max="15379" width="1.7109375" customWidth="1"/>
    <col min="15617" max="15617" width="41.5703125" customWidth="1"/>
    <col min="15618" max="15618" width="18.7109375" customWidth="1"/>
    <col min="15619" max="15619" width="16.5703125" customWidth="1"/>
    <col min="15620" max="15620" width="23.42578125" customWidth="1"/>
    <col min="15621" max="15621" width="19" customWidth="1"/>
    <col min="15622" max="15622" width="14" customWidth="1"/>
    <col min="15623" max="15627" width="11.85546875" customWidth="1"/>
    <col min="15628" max="15628" width="15.7109375" customWidth="1"/>
    <col min="15629" max="15629" width="5.28515625" customWidth="1"/>
    <col min="15630" max="15630" width="5.7109375" customWidth="1"/>
    <col min="15631" max="15634" width="3.28515625" customWidth="1"/>
    <col min="15635" max="15635" width="1.7109375" customWidth="1"/>
    <col min="15873" max="15873" width="41.5703125" customWidth="1"/>
    <col min="15874" max="15874" width="18.7109375" customWidth="1"/>
    <col min="15875" max="15875" width="16.5703125" customWidth="1"/>
    <col min="15876" max="15876" width="23.42578125" customWidth="1"/>
    <col min="15877" max="15877" width="19" customWidth="1"/>
    <col min="15878" max="15878" width="14" customWidth="1"/>
    <col min="15879" max="15883" width="11.85546875" customWidth="1"/>
    <col min="15884" max="15884" width="15.7109375" customWidth="1"/>
    <col min="15885" max="15885" width="5.28515625" customWidth="1"/>
    <col min="15886" max="15886" width="5.7109375" customWidth="1"/>
    <col min="15887" max="15890" width="3.28515625" customWidth="1"/>
    <col min="15891" max="15891" width="1.7109375" customWidth="1"/>
    <col min="16129" max="16129" width="41.5703125" customWidth="1"/>
    <col min="16130" max="16130" width="18.7109375" customWidth="1"/>
    <col min="16131" max="16131" width="16.5703125" customWidth="1"/>
    <col min="16132" max="16132" width="23.42578125" customWidth="1"/>
    <col min="16133" max="16133" width="19" customWidth="1"/>
    <col min="16134" max="16134" width="14" customWidth="1"/>
    <col min="16135" max="16139" width="11.85546875" customWidth="1"/>
    <col min="16140" max="16140" width="15.7109375" customWidth="1"/>
    <col min="16141" max="16141" width="5.28515625" customWidth="1"/>
    <col min="16142" max="16142" width="5.7109375" customWidth="1"/>
    <col min="16143" max="16146" width="3.28515625" customWidth="1"/>
    <col min="16147" max="16147" width="1.7109375" customWidth="1"/>
  </cols>
  <sheetData>
    <row r="1" spans="1:18" s="82" customFormat="1" ht="24.95" customHeight="1" x14ac:dyDescent="0.25">
      <c r="A1" s="145" t="s">
        <v>5</v>
      </c>
      <c r="B1" s="145" t="s">
        <v>231</v>
      </c>
      <c r="C1" s="145"/>
      <c r="D1" s="145"/>
      <c r="E1" s="146"/>
      <c r="F1" s="146"/>
      <c r="G1" s="146"/>
      <c r="H1" s="146"/>
      <c r="I1" s="146"/>
      <c r="J1" s="146"/>
      <c r="K1" s="146"/>
      <c r="L1" s="146"/>
      <c r="M1" s="146"/>
      <c r="N1" s="146"/>
      <c r="O1" s="146"/>
      <c r="P1" s="146"/>
      <c r="Q1" s="146"/>
      <c r="R1" s="146"/>
    </row>
    <row r="2" spans="1:18" s="82" customFormat="1" ht="24.95" customHeight="1" x14ac:dyDescent="0.25">
      <c r="A2" s="145" t="s">
        <v>5</v>
      </c>
      <c r="B2" s="147" t="s">
        <v>239</v>
      </c>
      <c r="C2" s="148"/>
      <c r="D2" s="145"/>
      <c r="E2" s="146"/>
      <c r="F2" s="146"/>
      <c r="G2" s="146"/>
      <c r="H2" s="146"/>
      <c r="I2" s="146"/>
      <c r="J2" s="146"/>
      <c r="K2" s="146"/>
      <c r="L2" s="146"/>
      <c r="M2" s="146"/>
      <c r="N2" s="146"/>
      <c r="O2" s="146"/>
      <c r="P2" s="146"/>
      <c r="Q2" s="146"/>
      <c r="R2" s="146"/>
    </row>
    <row r="3" spans="1:18" s="82" customFormat="1" ht="24.95" customHeight="1" x14ac:dyDescent="0.25">
      <c r="A3" s="145" t="s">
        <v>234</v>
      </c>
      <c r="B3" s="149" t="s">
        <v>240</v>
      </c>
      <c r="C3" s="149"/>
      <c r="D3" s="145"/>
      <c r="E3" s="146"/>
      <c r="F3" s="146"/>
      <c r="G3" s="146"/>
      <c r="H3" s="146"/>
      <c r="I3" s="146"/>
      <c r="J3" s="146"/>
      <c r="K3" s="146"/>
      <c r="L3" s="146"/>
      <c r="M3" s="146"/>
      <c r="N3" s="146"/>
      <c r="O3" s="146"/>
      <c r="P3" s="146"/>
      <c r="Q3" s="146"/>
      <c r="R3" s="146"/>
    </row>
    <row r="4" spans="1:18" s="82" customFormat="1" ht="24.95" customHeight="1" x14ac:dyDescent="0.25">
      <c r="A4" s="145" t="s">
        <v>235</v>
      </c>
      <c r="B4" s="149" t="s">
        <v>237</v>
      </c>
      <c r="C4" s="145"/>
      <c r="D4" s="145"/>
      <c r="E4" s="146"/>
      <c r="F4" s="146"/>
      <c r="G4" s="146"/>
      <c r="H4" s="146"/>
      <c r="I4" s="146"/>
      <c r="J4" s="146"/>
      <c r="K4" s="146"/>
      <c r="L4" s="146"/>
      <c r="M4" s="146"/>
      <c r="N4" s="146"/>
      <c r="O4" s="146"/>
      <c r="P4" s="146"/>
      <c r="Q4" s="146"/>
      <c r="R4" s="146"/>
    </row>
    <row r="5" spans="1:18" s="82" customFormat="1" ht="35.1" customHeight="1" x14ac:dyDescent="0.25">
      <c r="A5" s="149" t="s">
        <v>233</v>
      </c>
      <c r="B5" s="1395" t="s">
        <v>236</v>
      </c>
      <c r="C5" s="1395"/>
      <c r="D5" s="1395"/>
      <c r="E5" s="146"/>
      <c r="F5" s="146"/>
      <c r="G5" s="146"/>
      <c r="H5" s="146"/>
      <c r="I5" s="146"/>
      <c r="J5" s="146"/>
      <c r="K5" s="146"/>
      <c r="L5" s="146"/>
      <c r="M5" s="146"/>
      <c r="N5" s="146"/>
      <c r="O5" s="146"/>
      <c r="P5" s="146"/>
      <c r="Q5" s="146"/>
      <c r="R5" s="146"/>
    </row>
    <row r="6" spans="1:18" s="82" customFormat="1" ht="52.5" customHeight="1" x14ac:dyDescent="0.25">
      <c r="A6" s="149" t="s">
        <v>570</v>
      </c>
      <c r="B6" s="1395" t="s">
        <v>238</v>
      </c>
      <c r="C6" s="1395"/>
      <c r="D6" s="1395"/>
      <c r="E6" s="488"/>
      <c r="F6" s="488"/>
      <c r="G6" s="488"/>
      <c r="H6" s="488"/>
      <c r="I6" s="488"/>
      <c r="J6" s="488"/>
      <c r="K6" s="488"/>
      <c r="L6" s="488"/>
      <c r="M6" s="488"/>
      <c r="N6" s="488"/>
      <c r="O6" s="488"/>
      <c r="P6" s="488"/>
      <c r="Q6" s="488"/>
      <c r="R6" s="488"/>
    </row>
    <row r="7" spans="1:18" s="83" customFormat="1" ht="22.5" customHeight="1" x14ac:dyDescent="0.3">
      <c r="A7" s="1399" t="s">
        <v>241</v>
      </c>
      <c r="B7" s="1399"/>
      <c r="C7" s="1399"/>
      <c r="D7" s="1399"/>
      <c r="E7" s="488"/>
      <c r="F7" s="488"/>
      <c r="G7" s="488"/>
      <c r="H7" s="488"/>
      <c r="I7" s="488"/>
      <c r="J7" s="149"/>
      <c r="K7" s="149"/>
      <c r="L7" s="489" t="s">
        <v>494</v>
      </c>
      <c r="M7" s="488"/>
      <c r="N7" s="488"/>
      <c r="O7" s="488"/>
      <c r="P7" s="488"/>
      <c r="Q7" s="488"/>
      <c r="R7" s="488"/>
    </row>
    <row r="8" spans="1:18" s="82" customFormat="1" ht="24.95" customHeight="1" x14ac:dyDescent="0.25">
      <c r="A8" s="311" t="s">
        <v>381</v>
      </c>
      <c r="B8" s="311"/>
      <c r="C8" s="311"/>
      <c r="D8" s="488"/>
      <c r="E8" s="488"/>
      <c r="F8" s="488"/>
      <c r="G8" s="488"/>
      <c r="H8" s="488"/>
      <c r="I8" s="488"/>
      <c r="J8" s="149"/>
      <c r="K8" s="149"/>
      <c r="L8" s="149"/>
      <c r="M8" s="488"/>
      <c r="N8" s="488"/>
      <c r="O8" s="488"/>
      <c r="P8" s="488"/>
      <c r="Q8" s="488"/>
      <c r="R8" s="488"/>
    </row>
    <row r="9" spans="1:18" s="84" customFormat="1" ht="29.25" customHeight="1" thickBot="1" x14ac:dyDescent="0.35">
      <c r="A9" s="1400" t="s">
        <v>242</v>
      </c>
      <c r="B9" s="1400"/>
      <c r="C9" s="1400"/>
      <c r="D9" s="1400"/>
      <c r="E9" s="1400"/>
      <c r="F9" s="1400"/>
      <c r="G9" s="1400"/>
      <c r="H9" s="1400"/>
      <c r="I9" s="1400"/>
      <c r="J9" s="1400"/>
      <c r="K9" s="1400"/>
      <c r="L9" s="1400"/>
      <c r="M9" s="1400"/>
      <c r="N9" s="1400"/>
      <c r="O9" s="1400"/>
      <c r="P9" s="1400"/>
      <c r="Q9" s="1400"/>
      <c r="R9" s="1400"/>
    </row>
    <row r="10" spans="1:18" s="1" customFormat="1" ht="16.5" thickTop="1" x14ac:dyDescent="0.25">
      <c r="A10" s="1365" t="s">
        <v>243</v>
      </c>
      <c r="B10" s="1345" t="s">
        <v>244</v>
      </c>
      <c r="C10" s="1345"/>
      <c r="D10" s="1376" t="s">
        <v>245</v>
      </c>
      <c r="E10" s="1376" t="s">
        <v>246</v>
      </c>
      <c r="F10" s="1376" t="s">
        <v>247</v>
      </c>
      <c r="G10" s="1376" t="s">
        <v>248</v>
      </c>
      <c r="H10" s="1376" t="s">
        <v>249</v>
      </c>
      <c r="I10" s="1376"/>
      <c r="J10" s="1376"/>
      <c r="K10" s="1376"/>
      <c r="L10" s="1345" t="s">
        <v>3</v>
      </c>
      <c r="M10" s="1345" t="s">
        <v>4</v>
      </c>
      <c r="N10" s="1345"/>
      <c r="O10" s="1345"/>
      <c r="P10" s="1345"/>
      <c r="Q10" s="1345"/>
      <c r="R10" s="1346"/>
    </row>
    <row r="11" spans="1:18" s="1" customFormat="1" ht="15.75" x14ac:dyDescent="0.25">
      <c r="A11" s="1366"/>
      <c r="B11" s="1339"/>
      <c r="C11" s="1339"/>
      <c r="D11" s="1340"/>
      <c r="E11" s="1340"/>
      <c r="F11" s="1340"/>
      <c r="G11" s="1340"/>
      <c r="H11" s="150" t="s">
        <v>0</v>
      </c>
      <c r="I11" s="150" t="s">
        <v>1</v>
      </c>
      <c r="J11" s="150" t="s">
        <v>250</v>
      </c>
      <c r="K11" s="150" t="s">
        <v>2</v>
      </c>
      <c r="L11" s="1339"/>
      <c r="M11" s="1339"/>
      <c r="N11" s="1339"/>
      <c r="O11" s="1339"/>
      <c r="P11" s="1339"/>
      <c r="Q11" s="1339"/>
      <c r="R11" s="1347"/>
    </row>
    <row r="12" spans="1:18" s="82" customFormat="1" ht="127.5" customHeight="1" thickBot="1" x14ac:dyDescent="0.3">
      <c r="A12" s="490" t="s">
        <v>571</v>
      </c>
      <c r="B12" s="1459" t="s">
        <v>572</v>
      </c>
      <c r="C12" s="1459"/>
      <c r="D12" s="151" t="s">
        <v>573</v>
      </c>
      <c r="E12" s="151" t="s">
        <v>574</v>
      </c>
      <c r="F12" s="151">
        <v>1</v>
      </c>
      <c r="G12" s="151">
        <v>1</v>
      </c>
      <c r="H12" s="152"/>
      <c r="I12" s="152"/>
      <c r="J12" s="152">
        <v>1</v>
      </c>
      <c r="K12" s="153"/>
      <c r="L12" s="154">
        <f>+C17+C19+C20+C22</f>
        <v>437825</v>
      </c>
      <c r="M12" s="1397"/>
      <c r="N12" s="1397"/>
      <c r="O12" s="1397"/>
      <c r="P12" s="1397"/>
      <c r="Q12" s="1397"/>
      <c r="R12" s="1398"/>
    </row>
    <row r="13" spans="1:18" s="82" customFormat="1" ht="16.5" thickTop="1" x14ac:dyDescent="0.25">
      <c r="A13" s="155"/>
      <c r="B13" s="156"/>
      <c r="C13" s="156"/>
      <c r="D13" s="156"/>
      <c r="E13" s="156"/>
      <c r="F13" s="156"/>
      <c r="G13" s="156"/>
      <c r="H13" s="156"/>
      <c r="I13" s="156"/>
      <c r="J13" s="156"/>
      <c r="K13" s="156"/>
      <c r="L13" s="156"/>
      <c r="M13" s="156"/>
      <c r="N13" s="156"/>
      <c r="O13" s="156"/>
      <c r="P13" s="156"/>
      <c r="Q13" s="156"/>
      <c r="R13" s="157"/>
    </row>
    <row r="14" spans="1:18" s="84" customFormat="1" ht="17.25" x14ac:dyDescent="0.3">
      <c r="A14" s="158" t="s">
        <v>251</v>
      </c>
      <c r="B14" s="159"/>
      <c r="C14" s="159"/>
      <c r="D14" s="159"/>
      <c r="E14" s="159"/>
      <c r="F14" s="159"/>
      <c r="G14" s="159"/>
      <c r="H14" s="159"/>
      <c r="I14" s="159"/>
      <c r="J14" s="159"/>
      <c r="K14" s="159"/>
      <c r="L14" s="159"/>
      <c r="M14" s="159"/>
      <c r="N14" s="159"/>
      <c r="O14" s="159"/>
      <c r="P14" s="159"/>
      <c r="Q14" s="159"/>
      <c r="R14" s="160"/>
    </row>
    <row r="15" spans="1:18" s="1" customFormat="1" ht="15.75" x14ac:dyDescent="0.25">
      <c r="A15" s="1366" t="s">
        <v>252</v>
      </c>
      <c r="B15" s="1339"/>
      <c r="C15" s="1340" t="s">
        <v>253</v>
      </c>
      <c r="D15" s="1340" t="s">
        <v>6</v>
      </c>
      <c r="E15" s="1340"/>
      <c r="F15" s="1340"/>
      <c r="G15" s="1340"/>
      <c r="H15" s="1340" t="s">
        <v>254</v>
      </c>
      <c r="I15" s="1340"/>
      <c r="J15" s="1340"/>
      <c r="K15" s="1340"/>
      <c r="L15" s="1339" t="s">
        <v>255</v>
      </c>
      <c r="M15" s="1340" t="s">
        <v>256</v>
      </c>
      <c r="N15" s="1340"/>
      <c r="O15" s="1340"/>
      <c r="P15" s="1340"/>
      <c r="Q15" s="1340"/>
      <c r="R15" s="1341"/>
    </row>
    <row r="16" spans="1:18" s="1" customFormat="1" ht="36" customHeight="1" x14ac:dyDescent="0.25">
      <c r="A16" s="1366"/>
      <c r="B16" s="1339"/>
      <c r="C16" s="1340"/>
      <c r="D16" s="150" t="s">
        <v>257</v>
      </c>
      <c r="E16" s="150" t="s">
        <v>7</v>
      </c>
      <c r="F16" s="150" t="s">
        <v>258</v>
      </c>
      <c r="G16" s="150" t="s">
        <v>8</v>
      </c>
      <c r="H16" s="150" t="s">
        <v>0</v>
      </c>
      <c r="I16" s="150" t="s">
        <v>1</v>
      </c>
      <c r="J16" s="150" t="s">
        <v>250</v>
      </c>
      <c r="K16" s="150" t="s">
        <v>2</v>
      </c>
      <c r="L16" s="1339"/>
      <c r="M16" s="161" t="s">
        <v>9</v>
      </c>
      <c r="N16" s="161" t="s">
        <v>10</v>
      </c>
      <c r="O16" s="161" t="s">
        <v>11</v>
      </c>
      <c r="P16" s="161" t="s">
        <v>12</v>
      </c>
      <c r="Q16" s="161" t="s">
        <v>13</v>
      </c>
      <c r="R16" s="162" t="s">
        <v>14</v>
      </c>
    </row>
    <row r="17" spans="1:19" ht="33.75" customHeight="1" x14ac:dyDescent="0.25">
      <c r="A17" s="1666" t="s">
        <v>575</v>
      </c>
      <c r="B17" s="1667"/>
      <c r="C17" s="1658">
        <f>SUM(G17:G18)</f>
        <v>16200</v>
      </c>
      <c r="D17" s="163" t="s">
        <v>576</v>
      </c>
      <c r="E17" s="164">
        <v>6</v>
      </c>
      <c r="F17" s="165">
        <v>200</v>
      </c>
      <c r="G17" s="165">
        <f>+F17*E17</f>
        <v>1200</v>
      </c>
      <c r="H17" s="166"/>
      <c r="I17" s="491">
        <v>3000</v>
      </c>
      <c r="J17" s="166"/>
      <c r="K17" s="166"/>
      <c r="L17" s="1662" t="s">
        <v>577</v>
      </c>
      <c r="M17" s="164"/>
      <c r="N17" s="164"/>
      <c r="O17" s="164"/>
      <c r="P17" s="164"/>
      <c r="Q17" s="164"/>
      <c r="R17" s="168"/>
      <c r="S17" s="23"/>
    </row>
    <row r="18" spans="1:19" ht="27" customHeight="1" x14ac:dyDescent="0.25">
      <c r="A18" s="1668"/>
      <c r="B18" s="1669"/>
      <c r="C18" s="1658"/>
      <c r="D18" s="163" t="s">
        <v>578</v>
      </c>
      <c r="E18" s="164">
        <v>120</v>
      </c>
      <c r="F18" s="165">
        <v>125</v>
      </c>
      <c r="G18" s="165">
        <f>+F18*E18</f>
        <v>15000</v>
      </c>
      <c r="H18" s="166"/>
      <c r="I18" s="491">
        <f>+G18</f>
        <v>15000</v>
      </c>
      <c r="J18" s="166"/>
      <c r="K18" s="166"/>
      <c r="L18" s="1664"/>
      <c r="M18" s="164"/>
      <c r="N18" s="164"/>
      <c r="O18" s="164"/>
      <c r="P18" s="164"/>
      <c r="Q18" s="164"/>
      <c r="R18" s="168"/>
      <c r="S18" s="23"/>
    </row>
    <row r="19" spans="1:19" ht="83.25" customHeight="1" x14ac:dyDescent="0.25">
      <c r="A19" s="1668" t="s">
        <v>579</v>
      </c>
      <c r="B19" s="1669"/>
      <c r="C19" s="492">
        <f>SUM(G19)</f>
        <v>10000</v>
      </c>
      <c r="D19" s="163" t="s">
        <v>578</v>
      </c>
      <c r="E19" s="164">
        <v>80</v>
      </c>
      <c r="F19" s="165">
        <v>125</v>
      </c>
      <c r="G19" s="165">
        <f>+F19*E19</f>
        <v>10000</v>
      </c>
      <c r="H19" s="166"/>
      <c r="I19" s="165"/>
      <c r="J19" s="166">
        <f>+G19</f>
        <v>10000</v>
      </c>
      <c r="K19" s="166"/>
      <c r="L19" s="167" t="s">
        <v>577</v>
      </c>
      <c r="M19" s="164"/>
      <c r="N19" s="164"/>
      <c r="O19" s="164"/>
      <c r="P19" s="164"/>
      <c r="Q19" s="164"/>
      <c r="R19" s="168"/>
      <c r="S19" s="23"/>
    </row>
    <row r="20" spans="1:19" ht="48" customHeight="1" x14ac:dyDescent="0.25">
      <c r="A20" s="1666" t="s">
        <v>580</v>
      </c>
      <c r="B20" s="1667"/>
      <c r="C20" s="1415">
        <f>SUM(G20:G21)</f>
        <v>25000</v>
      </c>
      <c r="D20" s="163" t="s">
        <v>581</v>
      </c>
      <c r="E20" s="164">
        <f>1*50</f>
        <v>50</v>
      </c>
      <c r="F20" s="165">
        <v>350</v>
      </c>
      <c r="G20" s="165">
        <f t="shared" ref="G20:G25" si="0">+F20*E20</f>
        <v>17500</v>
      </c>
      <c r="H20" s="166"/>
      <c r="I20" s="165"/>
      <c r="J20" s="166">
        <f>+G20</f>
        <v>17500</v>
      </c>
      <c r="K20" s="166"/>
      <c r="L20" s="1662" t="s">
        <v>577</v>
      </c>
      <c r="M20" s="164"/>
      <c r="N20" s="164"/>
      <c r="O20" s="164"/>
      <c r="P20" s="164"/>
      <c r="Q20" s="164"/>
      <c r="R20" s="168"/>
      <c r="S20" s="23"/>
    </row>
    <row r="21" spans="1:19" ht="38.25" customHeight="1" x14ac:dyDescent="0.25">
      <c r="A21" s="1668"/>
      <c r="B21" s="1669"/>
      <c r="C21" s="1416"/>
      <c r="D21" s="163" t="s">
        <v>578</v>
      </c>
      <c r="E21" s="164">
        <f>1*50*30</f>
        <v>1500</v>
      </c>
      <c r="F21" s="165">
        <v>5</v>
      </c>
      <c r="G21" s="165">
        <f t="shared" si="0"/>
        <v>7500</v>
      </c>
      <c r="H21" s="166"/>
      <c r="I21" s="165"/>
      <c r="J21" s="166">
        <f>+G21</f>
        <v>7500</v>
      </c>
      <c r="K21" s="166"/>
      <c r="L21" s="1664"/>
      <c r="M21" s="164"/>
      <c r="N21" s="164"/>
      <c r="O21" s="164"/>
      <c r="P21" s="164"/>
      <c r="Q21" s="164"/>
      <c r="R21" s="168"/>
      <c r="S21" s="23"/>
    </row>
    <row r="22" spans="1:19" ht="27.75" customHeight="1" x14ac:dyDescent="0.25">
      <c r="A22" s="1666" t="s">
        <v>582</v>
      </c>
      <c r="B22" s="1667"/>
      <c r="C22" s="1415">
        <f>SUM(G22:G25)</f>
        <v>386625</v>
      </c>
      <c r="D22" s="163" t="s">
        <v>583</v>
      </c>
      <c r="E22" s="164">
        <v>700</v>
      </c>
      <c r="F22" s="165">
        <v>350</v>
      </c>
      <c r="G22" s="165">
        <f t="shared" si="0"/>
        <v>245000</v>
      </c>
      <c r="H22" s="166"/>
      <c r="I22" s="165">
        <f>+G22</f>
        <v>245000</v>
      </c>
      <c r="J22" s="166"/>
      <c r="K22" s="166"/>
      <c r="L22" s="1662" t="s">
        <v>577</v>
      </c>
      <c r="M22" s="164"/>
      <c r="N22" s="164"/>
      <c r="O22" s="164"/>
      <c r="P22" s="164"/>
      <c r="Q22" s="164"/>
      <c r="R22" s="168"/>
      <c r="S22" s="23"/>
    </row>
    <row r="23" spans="1:19" ht="36" customHeight="1" x14ac:dyDescent="0.25">
      <c r="A23" s="1668"/>
      <c r="B23" s="1669"/>
      <c r="C23" s="1416"/>
      <c r="D23" s="163" t="s">
        <v>584</v>
      </c>
      <c r="E23" s="164">
        <v>60</v>
      </c>
      <c r="F23" s="165">
        <v>2250</v>
      </c>
      <c r="G23" s="165">
        <f t="shared" si="0"/>
        <v>135000</v>
      </c>
      <c r="H23" s="166"/>
      <c r="I23" s="165">
        <f>+G23</f>
        <v>135000</v>
      </c>
      <c r="J23" s="166"/>
      <c r="K23" s="166"/>
      <c r="L23" s="1663"/>
      <c r="M23" s="164"/>
      <c r="N23" s="164"/>
      <c r="O23" s="164"/>
      <c r="P23" s="164"/>
      <c r="Q23" s="164"/>
      <c r="R23" s="168"/>
      <c r="S23" s="23"/>
    </row>
    <row r="24" spans="1:19" ht="27.75" customHeight="1" x14ac:dyDescent="0.25">
      <c r="A24" s="1668"/>
      <c r="B24" s="1669"/>
      <c r="C24" s="1416"/>
      <c r="D24" s="163" t="s">
        <v>585</v>
      </c>
      <c r="E24" s="164">
        <v>35</v>
      </c>
      <c r="F24" s="165">
        <v>175</v>
      </c>
      <c r="G24" s="165">
        <f t="shared" si="0"/>
        <v>6125</v>
      </c>
      <c r="H24" s="166"/>
      <c r="I24" s="165">
        <f>+G24</f>
        <v>6125</v>
      </c>
      <c r="J24" s="166"/>
      <c r="K24" s="166"/>
      <c r="L24" s="1663"/>
      <c r="M24" s="164"/>
      <c r="N24" s="164"/>
      <c r="O24" s="164"/>
      <c r="P24" s="164"/>
      <c r="Q24" s="164"/>
      <c r="R24" s="168"/>
      <c r="S24" s="23"/>
    </row>
    <row r="25" spans="1:19" ht="27.75" customHeight="1" x14ac:dyDescent="0.25">
      <c r="A25" s="1668"/>
      <c r="B25" s="1669"/>
      <c r="C25" s="1416"/>
      <c r="D25" s="163" t="s">
        <v>586</v>
      </c>
      <c r="E25" s="164">
        <v>1</v>
      </c>
      <c r="F25" s="165">
        <v>500</v>
      </c>
      <c r="G25" s="165">
        <f t="shared" si="0"/>
        <v>500</v>
      </c>
      <c r="H25" s="166"/>
      <c r="I25" s="165">
        <f>+G25</f>
        <v>500</v>
      </c>
      <c r="J25" s="166"/>
      <c r="K25" s="166"/>
      <c r="L25" s="1664"/>
      <c r="M25" s="164"/>
      <c r="N25" s="164"/>
      <c r="O25" s="164"/>
      <c r="P25" s="164"/>
      <c r="Q25" s="164"/>
      <c r="R25" s="168"/>
      <c r="S25" s="23"/>
    </row>
    <row r="26" spans="1:19" ht="25.5" customHeight="1" thickBot="1" x14ac:dyDescent="0.3">
      <c r="A26" s="1670" t="s">
        <v>587</v>
      </c>
      <c r="B26" s="1671"/>
      <c r="C26" s="1671"/>
      <c r="D26" s="1671"/>
      <c r="E26" s="1671"/>
      <c r="F26" s="1671"/>
      <c r="G26" s="1671"/>
      <c r="H26" s="1671"/>
      <c r="I26" s="1671"/>
      <c r="J26" s="1671"/>
      <c r="K26" s="1671"/>
      <c r="L26" s="1671"/>
      <c r="M26" s="1671"/>
      <c r="N26" s="1671"/>
      <c r="O26" s="1671"/>
      <c r="P26" s="1671"/>
      <c r="Q26" s="1671"/>
      <c r="R26" s="1672"/>
      <c r="S26" s="23"/>
    </row>
    <row r="27" spans="1:19" s="82" customFormat="1" ht="16.5" thickTop="1" x14ac:dyDescent="0.25">
      <c r="A27" s="1365" t="s">
        <v>243</v>
      </c>
      <c r="B27" s="1345" t="s">
        <v>244</v>
      </c>
      <c r="C27" s="1345"/>
      <c r="D27" s="1376" t="s">
        <v>245</v>
      </c>
      <c r="E27" s="1376" t="s">
        <v>246</v>
      </c>
      <c r="F27" s="1376" t="s">
        <v>247</v>
      </c>
      <c r="G27" s="1376" t="s">
        <v>248</v>
      </c>
      <c r="H27" s="1376" t="s">
        <v>249</v>
      </c>
      <c r="I27" s="1376"/>
      <c r="J27" s="1376"/>
      <c r="K27" s="1376"/>
      <c r="L27" s="1345" t="s">
        <v>3</v>
      </c>
      <c r="M27" s="1345" t="s">
        <v>4</v>
      </c>
      <c r="N27" s="1345"/>
      <c r="O27" s="1345"/>
      <c r="P27" s="1345"/>
      <c r="Q27" s="1345"/>
      <c r="R27" s="1346"/>
    </row>
    <row r="28" spans="1:19" s="82" customFormat="1" ht="15.75" x14ac:dyDescent="0.25">
      <c r="A28" s="1366"/>
      <c r="B28" s="1339"/>
      <c r="C28" s="1339"/>
      <c r="D28" s="1340"/>
      <c r="E28" s="1340"/>
      <c r="F28" s="1340"/>
      <c r="G28" s="1340"/>
      <c r="H28" s="150" t="s">
        <v>0</v>
      </c>
      <c r="I28" s="150" t="s">
        <v>1</v>
      </c>
      <c r="J28" s="150" t="s">
        <v>250</v>
      </c>
      <c r="K28" s="150" t="s">
        <v>2</v>
      </c>
      <c r="L28" s="1339"/>
      <c r="M28" s="1339"/>
      <c r="N28" s="1339"/>
      <c r="O28" s="1339"/>
      <c r="P28" s="1339"/>
      <c r="Q28" s="1339"/>
      <c r="R28" s="1347"/>
    </row>
    <row r="29" spans="1:19" s="82" customFormat="1" ht="53.25" customHeight="1" thickBot="1" x14ac:dyDescent="0.3">
      <c r="A29" s="144" t="s">
        <v>588</v>
      </c>
      <c r="B29" s="1459" t="s">
        <v>589</v>
      </c>
      <c r="C29" s="1459"/>
      <c r="D29" s="313" t="s">
        <v>590</v>
      </c>
      <c r="E29" s="151" t="s">
        <v>591</v>
      </c>
      <c r="F29" s="151">
        <v>0</v>
      </c>
      <c r="G29" s="151">
        <v>1</v>
      </c>
      <c r="H29" s="152"/>
      <c r="I29" s="152"/>
      <c r="J29" s="152"/>
      <c r="K29" s="153"/>
      <c r="L29" s="154">
        <f>SUM(C33)</f>
        <v>515000</v>
      </c>
      <c r="M29" s="1397"/>
      <c r="N29" s="1397"/>
      <c r="O29" s="1397"/>
      <c r="P29" s="1397"/>
      <c r="Q29" s="1397"/>
      <c r="R29" s="1398"/>
    </row>
    <row r="30" spans="1:19" s="82" customFormat="1" ht="21.75" customHeight="1" thickTop="1" x14ac:dyDescent="0.25">
      <c r="A30" s="1673" t="s">
        <v>251</v>
      </c>
      <c r="B30" s="1674"/>
      <c r="C30" s="1674"/>
      <c r="D30" s="1674"/>
      <c r="E30" s="1674"/>
      <c r="F30" s="1674"/>
      <c r="G30" s="1674"/>
      <c r="H30" s="1674"/>
      <c r="I30" s="1674"/>
      <c r="J30" s="1674"/>
      <c r="K30" s="1674"/>
      <c r="L30" s="1674"/>
      <c r="M30" s="1674"/>
      <c r="N30" s="1674"/>
      <c r="O30" s="1674"/>
      <c r="P30" s="1674"/>
      <c r="Q30" s="1674"/>
      <c r="R30" s="1675"/>
    </row>
    <row r="31" spans="1:19" s="82" customFormat="1" ht="15.75" x14ac:dyDescent="0.25">
      <c r="A31" s="1366" t="s">
        <v>252</v>
      </c>
      <c r="B31" s="1339"/>
      <c r="C31" s="1340" t="s">
        <v>253</v>
      </c>
      <c r="D31" s="1340" t="s">
        <v>6</v>
      </c>
      <c r="E31" s="1340"/>
      <c r="F31" s="1340"/>
      <c r="G31" s="1340"/>
      <c r="H31" s="1340" t="s">
        <v>254</v>
      </c>
      <c r="I31" s="1340"/>
      <c r="J31" s="1340"/>
      <c r="K31" s="1340"/>
      <c r="L31" s="1339" t="s">
        <v>255</v>
      </c>
      <c r="M31" s="1340" t="s">
        <v>256</v>
      </c>
      <c r="N31" s="1340"/>
      <c r="O31" s="1340"/>
      <c r="P31" s="1340"/>
      <c r="Q31" s="1340"/>
      <c r="R31" s="1341"/>
    </row>
    <row r="32" spans="1:19" s="82" customFormat="1" ht="47.25" x14ac:dyDescent="0.25">
      <c r="A32" s="1366"/>
      <c r="B32" s="1339"/>
      <c r="C32" s="1340"/>
      <c r="D32" s="150" t="s">
        <v>257</v>
      </c>
      <c r="E32" s="150" t="s">
        <v>7</v>
      </c>
      <c r="F32" s="150" t="s">
        <v>258</v>
      </c>
      <c r="G32" s="150" t="s">
        <v>8</v>
      </c>
      <c r="H32" s="150" t="s">
        <v>0</v>
      </c>
      <c r="I32" s="150" t="s">
        <v>1</v>
      </c>
      <c r="J32" s="150" t="s">
        <v>250</v>
      </c>
      <c r="K32" s="150" t="s">
        <v>2</v>
      </c>
      <c r="L32" s="1339"/>
      <c r="M32" s="161" t="s">
        <v>9</v>
      </c>
      <c r="N32" s="161" t="s">
        <v>10</v>
      </c>
      <c r="O32" s="161" t="s">
        <v>11</v>
      </c>
      <c r="P32" s="161" t="s">
        <v>12</v>
      </c>
      <c r="Q32" s="161" t="s">
        <v>13</v>
      </c>
      <c r="R32" s="162" t="s">
        <v>14</v>
      </c>
    </row>
    <row r="33" spans="1:18" s="82" customFormat="1" ht="15.75" customHeight="1" x14ac:dyDescent="0.25">
      <c r="A33" s="1666" t="s">
        <v>592</v>
      </c>
      <c r="B33" s="1667"/>
      <c r="C33" s="1415">
        <f>SUM(G33:G35)</f>
        <v>515000</v>
      </c>
      <c r="D33" s="163" t="s">
        <v>593</v>
      </c>
      <c r="E33" s="164">
        <v>1</v>
      </c>
      <c r="F33" s="165">
        <v>25000</v>
      </c>
      <c r="G33" s="165">
        <f>+F33*E33</f>
        <v>25000</v>
      </c>
      <c r="H33" s="166"/>
      <c r="I33" s="166">
        <f>+G33</f>
        <v>25000</v>
      </c>
      <c r="J33" s="166"/>
      <c r="K33" s="166"/>
      <c r="L33" s="1662" t="s">
        <v>594</v>
      </c>
      <c r="M33" s="164"/>
      <c r="N33" s="164"/>
      <c r="O33" s="164"/>
      <c r="P33" s="164"/>
      <c r="Q33" s="164"/>
      <c r="R33" s="168"/>
    </row>
    <row r="34" spans="1:18" s="82" customFormat="1" ht="15.75" x14ac:dyDescent="0.25">
      <c r="A34" s="1668"/>
      <c r="B34" s="1669"/>
      <c r="C34" s="1416"/>
      <c r="D34" s="163" t="s">
        <v>521</v>
      </c>
      <c r="E34" s="164">
        <v>1</v>
      </c>
      <c r="F34" s="165">
        <v>450000</v>
      </c>
      <c r="G34" s="165">
        <f>+F34*E34</f>
        <v>450000</v>
      </c>
      <c r="H34" s="166"/>
      <c r="I34" s="166">
        <f t="shared" ref="I34:I35" si="1">+G34</f>
        <v>450000</v>
      </c>
      <c r="J34" s="166"/>
      <c r="K34" s="166"/>
      <c r="L34" s="1663"/>
      <c r="M34" s="164"/>
      <c r="N34" s="164"/>
      <c r="O34" s="164"/>
      <c r="P34" s="164"/>
      <c r="Q34" s="164"/>
      <c r="R34" s="168"/>
    </row>
    <row r="35" spans="1:18" s="82" customFormat="1" ht="15.75" x14ac:dyDescent="0.25">
      <c r="A35" s="1668"/>
      <c r="B35" s="1669"/>
      <c r="C35" s="1416"/>
      <c r="D35" s="163" t="s">
        <v>595</v>
      </c>
      <c r="E35" s="164">
        <v>1</v>
      </c>
      <c r="F35" s="165">
        <v>40000</v>
      </c>
      <c r="G35" s="165">
        <f>+F35*E35</f>
        <v>40000</v>
      </c>
      <c r="H35" s="166"/>
      <c r="I35" s="166">
        <f t="shared" si="1"/>
        <v>40000</v>
      </c>
      <c r="J35" s="166"/>
      <c r="K35" s="166"/>
      <c r="L35" s="1664"/>
      <c r="M35" s="164"/>
      <c r="N35" s="164"/>
      <c r="O35" s="164"/>
      <c r="P35" s="164"/>
      <c r="Q35" s="164"/>
      <c r="R35" s="168"/>
    </row>
    <row r="36" spans="1:18" s="82" customFormat="1" ht="16.5" thickBot="1" x14ac:dyDescent="0.3">
      <c r="A36" s="1670" t="s">
        <v>587</v>
      </c>
      <c r="B36" s="1671"/>
      <c r="C36" s="1671"/>
      <c r="D36" s="1671"/>
      <c r="E36" s="1671"/>
      <c r="F36" s="1671"/>
      <c r="G36" s="1671"/>
      <c r="H36" s="1671"/>
      <c r="I36" s="1671"/>
      <c r="J36" s="1671"/>
      <c r="K36" s="1671"/>
      <c r="L36" s="1671"/>
      <c r="M36" s="1671"/>
      <c r="N36" s="1671"/>
      <c r="O36" s="1671"/>
      <c r="P36" s="1671"/>
      <c r="Q36" s="1671"/>
      <c r="R36" s="1672"/>
    </row>
    <row r="37" spans="1:18" s="82" customFormat="1" ht="16.5" customHeight="1" thickTop="1" x14ac:dyDescent="0.25">
      <c r="A37" s="1365" t="s">
        <v>243</v>
      </c>
      <c r="B37" s="1345" t="s">
        <v>244</v>
      </c>
      <c r="C37" s="1345"/>
      <c r="D37" s="1376" t="s">
        <v>245</v>
      </c>
      <c r="E37" s="1376" t="s">
        <v>246</v>
      </c>
      <c r="F37" s="1376" t="s">
        <v>247</v>
      </c>
      <c r="G37" s="1376" t="s">
        <v>248</v>
      </c>
      <c r="H37" s="1376" t="s">
        <v>249</v>
      </c>
      <c r="I37" s="1376"/>
      <c r="J37" s="1376"/>
      <c r="K37" s="1376"/>
      <c r="L37" s="1345" t="s">
        <v>3</v>
      </c>
      <c r="M37" s="1345" t="s">
        <v>4</v>
      </c>
      <c r="N37" s="1345"/>
      <c r="O37" s="1345"/>
      <c r="P37" s="1345"/>
      <c r="Q37" s="1345"/>
      <c r="R37" s="1346"/>
    </row>
    <row r="38" spans="1:18" s="82" customFormat="1" ht="15.75" x14ac:dyDescent="0.25">
      <c r="A38" s="1366"/>
      <c r="B38" s="1339"/>
      <c r="C38" s="1339"/>
      <c r="D38" s="1340"/>
      <c r="E38" s="1340"/>
      <c r="F38" s="1340"/>
      <c r="G38" s="1340"/>
      <c r="H38" s="150" t="s">
        <v>0</v>
      </c>
      <c r="I38" s="150" t="s">
        <v>1</v>
      </c>
      <c r="J38" s="150" t="s">
        <v>250</v>
      </c>
      <c r="K38" s="150" t="s">
        <v>2</v>
      </c>
      <c r="L38" s="1339"/>
      <c r="M38" s="1339"/>
      <c r="N38" s="1339"/>
      <c r="O38" s="1339"/>
      <c r="P38" s="1339"/>
      <c r="Q38" s="1339"/>
      <c r="R38" s="1347"/>
    </row>
    <row r="39" spans="1:18" s="82" customFormat="1" ht="63.75" customHeight="1" thickBot="1" x14ac:dyDescent="0.3">
      <c r="A39" s="493" t="s">
        <v>596</v>
      </c>
      <c r="B39" s="1459" t="s">
        <v>597</v>
      </c>
      <c r="C39" s="1459"/>
      <c r="D39" s="313" t="s">
        <v>598</v>
      </c>
      <c r="E39" s="313" t="s">
        <v>591</v>
      </c>
      <c r="F39" s="151">
        <v>0</v>
      </c>
      <c r="G39" s="151">
        <v>1</v>
      </c>
      <c r="H39" s="152"/>
      <c r="I39" s="152"/>
      <c r="J39" s="152">
        <v>1</v>
      </c>
      <c r="K39" s="153"/>
      <c r="L39" s="154">
        <f>+C44</f>
        <v>500000</v>
      </c>
      <c r="M39" s="1397"/>
      <c r="N39" s="1397"/>
      <c r="O39" s="1397"/>
      <c r="P39" s="1397"/>
      <c r="Q39" s="1397"/>
      <c r="R39" s="1398"/>
    </row>
    <row r="40" spans="1:18" s="82" customFormat="1" ht="16.5" thickTop="1" x14ac:dyDescent="0.25">
      <c r="A40" s="155"/>
      <c r="B40" s="156"/>
      <c r="C40" s="156"/>
      <c r="D40" s="156"/>
      <c r="E40" s="156"/>
      <c r="F40" s="156"/>
      <c r="G40" s="156"/>
      <c r="H40" s="156"/>
      <c r="I40" s="156"/>
      <c r="J40" s="156"/>
      <c r="K40" s="156"/>
      <c r="L40" s="156"/>
      <c r="M40" s="156"/>
      <c r="N40" s="156"/>
      <c r="O40" s="156"/>
      <c r="P40" s="156"/>
      <c r="Q40" s="156"/>
      <c r="R40" s="157"/>
    </row>
    <row r="41" spans="1:18" s="82" customFormat="1" ht="15.75" x14ac:dyDescent="0.25">
      <c r="A41" s="158" t="s">
        <v>251</v>
      </c>
      <c r="B41" s="159"/>
      <c r="C41" s="159"/>
      <c r="D41" s="159"/>
      <c r="E41" s="159"/>
      <c r="F41" s="159"/>
      <c r="G41" s="159"/>
      <c r="H41" s="159"/>
      <c r="I41" s="159"/>
      <c r="J41" s="159"/>
      <c r="K41" s="159"/>
      <c r="L41" s="159"/>
      <c r="M41" s="159"/>
      <c r="N41" s="159"/>
      <c r="O41" s="159"/>
      <c r="P41" s="159"/>
      <c r="Q41" s="159"/>
      <c r="R41" s="160"/>
    </row>
    <row r="42" spans="1:18" s="82" customFormat="1" ht="15.75" customHeight="1" x14ac:dyDescent="0.25">
      <c r="A42" s="1366" t="s">
        <v>252</v>
      </c>
      <c r="B42" s="1339"/>
      <c r="C42" s="1340" t="s">
        <v>253</v>
      </c>
      <c r="D42" s="1340" t="s">
        <v>6</v>
      </c>
      <c r="E42" s="1340"/>
      <c r="F42" s="1340"/>
      <c r="G42" s="1340"/>
      <c r="H42" s="1340" t="s">
        <v>254</v>
      </c>
      <c r="I42" s="1340"/>
      <c r="J42" s="1340"/>
      <c r="K42" s="1340"/>
      <c r="L42" s="1339" t="s">
        <v>255</v>
      </c>
      <c r="M42" s="1340" t="s">
        <v>256</v>
      </c>
      <c r="N42" s="1340"/>
      <c r="O42" s="1340"/>
      <c r="P42" s="1340"/>
      <c r="Q42" s="1340"/>
      <c r="R42" s="1341"/>
    </row>
    <row r="43" spans="1:18" s="82" customFormat="1" ht="47.25" x14ac:dyDescent="0.25">
      <c r="A43" s="1366"/>
      <c r="B43" s="1339"/>
      <c r="C43" s="1340"/>
      <c r="D43" s="150" t="s">
        <v>257</v>
      </c>
      <c r="E43" s="150" t="s">
        <v>7</v>
      </c>
      <c r="F43" s="150" t="s">
        <v>258</v>
      </c>
      <c r="G43" s="150" t="s">
        <v>8</v>
      </c>
      <c r="H43" s="150" t="s">
        <v>0</v>
      </c>
      <c r="I43" s="150" t="s">
        <v>1</v>
      </c>
      <c r="J43" s="150" t="s">
        <v>250</v>
      </c>
      <c r="K43" s="150" t="s">
        <v>2</v>
      </c>
      <c r="L43" s="1339"/>
      <c r="M43" s="161" t="s">
        <v>9</v>
      </c>
      <c r="N43" s="161" t="s">
        <v>10</v>
      </c>
      <c r="O43" s="161" t="s">
        <v>11</v>
      </c>
      <c r="P43" s="161" t="s">
        <v>12</v>
      </c>
      <c r="Q43" s="161" t="s">
        <v>13</v>
      </c>
      <c r="R43" s="162" t="s">
        <v>14</v>
      </c>
    </row>
    <row r="44" spans="1:18" ht="15.75" customHeight="1" x14ac:dyDescent="0.25">
      <c r="A44" s="1454" t="s">
        <v>599</v>
      </c>
      <c r="B44" s="1464"/>
      <c r="C44" s="1658">
        <f>SUM(G44:G47)</f>
        <v>500000</v>
      </c>
      <c r="D44" s="163" t="s">
        <v>600</v>
      </c>
      <c r="E44" s="164">
        <v>1</v>
      </c>
      <c r="F44" s="165">
        <v>350000</v>
      </c>
      <c r="G44" s="165">
        <f>+E44*F44</f>
        <v>350000</v>
      </c>
      <c r="H44" s="166"/>
      <c r="I44" s="166"/>
      <c r="J44" s="165">
        <f>+G44</f>
        <v>350000</v>
      </c>
      <c r="K44" s="166"/>
      <c r="L44" s="1662" t="s">
        <v>601</v>
      </c>
      <c r="M44" s="164"/>
      <c r="N44" s="164"/>
      <c r="O44" s="164"/>
      <c r="P44" s="164"/>
      <c r="Q44" s="164"/>
      <c r="R44" s="168"/>
    </row>
    <row r="45" spans="1:18" ht="15.75" x14ac:dyDescent="0.25">
      <c r="A45" s="1454"/>
      <c r="B45" s="1464"/>
      <c r="C45" s="1658"/>
      <c r="D45" s="163" t="s">
        <v>602</v>
      </c>
      <c r="E45" s="164">
        <v>1</v>
      </c>
      <c r="F45" s="165">
        <v>25000</v>
      </c>
      <c r="G45" s="165">
        <f>+E45*F45</f>
        <v>25000</v>
      </c>
      <c r="H45" s="166"/>
      <c r="I45" s="166"/>
      <c r="J45" s="165">
        <f t="shared" ref="J45:J47" si="2">+G45</f>
        <v>25000</v>
      </c>
      <c r="K45" s="166"/>
      <c r="L45" s="1663"/>
      <c r="M45" s="164"/>
      <c r="N45" s="164"/>
      <c r="O45" s="164"/>
      <c r="P45" s="164"/>
      <c r="Q45" s="164"/>
      <c r="R45" s="168"/>
    </row>
    <row r="46" spans="1:18" ht="15.75" x14ac:dyDescent="0.25">
      <c r="A46" s="1454"/>
      <c r="B46" s="1464"/>
      <c r="C46" s="1658"/>
      <c r="D46" s="163" t="s">
        <v>521</v>
      </c>
      <c r="E46" s="164">
        <v>1</v>
      </c>
      <c r="F46" s="165">
        <v>75000</v>
      </c>
      <c r="G46" s="165">
        <f t="shared" ref="G46:G47" si="3">+E46*F46</f>
        <v>75000</v>
      </c>
      <c r="H46" s="166"/>
      <c r="I46" s="166"/>
      <c r="J46" s="165">
        <f t="shared" si="2"/>
        <v>75000</v>
      </c>
      <c r="K46" s="166"/>
      <c r="L46" s="1663"/>
      <c r="M46" s="164"/>
      <c r="N46" s="164"/>
      <c r="O46" s="164"/>
      <c r="P46" s="164"/>
      <c r="Q46" s="164"/>
      <c r="R46" s="168"/>
    </row>
    <row r="47" spans="1:18" ht="15.75" x14ac:dyDescent="0.25">
      <c r="A47" s="1454"/>
      <c r="B47" s="1464"/>
      <c r="C47" s="1658"/>
      <c r="D47" s="163" t="s">
        <v>595</v>
      </c>
      <c r="E47" s="164">
        <v>1</v>
      </c>
      <c r="F47" s="165">
        <v>50000</v>
      </c>
      <c r="G47" s="165">
        <f t="shared" si="3"/>
        <v>50000</v>
      </c>
      <c r="H47" s="166"/>
      <c r="I47" s="166"/>
      <c r="J47" s="165">
        <f t="shared" si="2"/>
        <v>50000</v>
      </c>
      <c r="K47" s="166"/>
      <c r="L47" s="1663"/>
      <c r="M47" s="164"/>
      <c r="N47" s="164"/>
      <c r="O47" s="164"/>
      <c r="P47" s="164"/>
      <c r="Q47" s="164"/>
      <c r="R47" s="168"/>
    </row>
    <row r="48" spans="1:18" ht="27" customHeight="1" x14ac:dyDescent="0.25">
      <c r="A48" s="1557" t="s">
        <v>603</v>
      </c>
      <c r="B48" s="1558"/>
      <c r="C48" s="312"/>
      <c r="D48" s="163"/>
      <c r="E48" s="164"/>
      <c r="F48" s="165"/>
      <c r="G48" s="165"/>
      <c r="H48" s="166"/>
      <c r="I48" s="166"/>
      <c r="J48" s="166"/>
      <c r="K48" s="166"/>
      <c r="L48" s="1663"/>
      <c r="M48" s="164"/>
      <c r="N48" s="164"/>
      <c r="O48" s="164"/>
      <c r="P48" s="164"/>
      <c r="Q48" s="164"/>
      <c r="R48" s="168"/>
    </row>
    <row r="49" spans="1:18" ht="15.75" x14ac:dyDescent="0.25">
      <c r="A49" s="1454" t="s">
        <v>604</v>
      </c>
      <c r="B49" s="1473"/>
      <c r="C49" s="1665">
        <f>SUM(G49:G52)</f>
        <v>72500</v>
      </c>
      <c r="D49" s="163" t="s">
        <v>581</v>
      </c>
      <c r="E49" s="164">
        <v>160</v>
      </c>
      <c r="F49" s="165">
        <v>350</v>
      </c>
      <c r="G49" s="165">
        <f>+E49*F49</f>
        <v>56000</v>
      </c>
      <c r="H49" s="166"/>
      <c r="I49" s="165">
        <v>28000</v>
      </c>
      <c r="J49" s="165">
        <v>28000</v>
      </c>
      <c r="K49" s="166"/>
      <c r="L49" s="1663"/>
      <c r="M49" s="164"/>
      <c r="N49" s="164"/>
      <c r="O49" s="164"/>
      <c r="P49" s="164"/>
      <c r="Q49" s="164"/>
      <c r="R49" s="168"/>
    </row>
    <row r="50" spans="1:18" ht="15.75" x14ac:dyDescent="0.25">
      <c r="A50" s="1454"/>
      <c r="B50" s="1473"/>
      <c r="C50" s="1665"/>
      <c r="D50" s="163" t="s">
        <v>605</v>
      </c>
      <c r="E50" s="164">
        <v>80</v>
      </c>
      <c r="F50" s="165">
        <v>75</v>
      </c>
      <c r="G50" s="165">
        <f t="shared" ref="G50:G52" si="4">+E50*F50</f>
        <v>6000</v>
      </c>
      <c r="H50" s="166"/>
      <c r="I50" s="165">
        <v>3000</v>
      </c>
      <c r="J50" s="165">
        <v>3000</v>
      </c>
      <c r="K50" s="166"/>
      <c r="L50" s="1663"/>
      <c r="M50" s="164"/>
      <c r="N50" s="164"/>
      <c r="O50" s="164"/>
      <c r="P50" s="164"/>
      <c r="Q50" s="164"/>
      <c r="R50" s="168"/>
    </row>
    <row r="51" spans="1:18" ht="15.75" x14ac:dyDescent="0.25">
      <c r="A51" s="1454"/>
      <c r="B51" s="1473"/>
      <c r="C51" s="1665"/>
      <c r="D51" s="163" t="s">
        <v>585</v>
      </c>
      <c r="E51" s="164">
        <v>80</v>
      </c>
      <c r="F51" s="494">
        <v>125</v>
      </c>
      <c r="G51" s="165">
        <f t="shared" si="4"/>
        <v>10000</v>
      </c>
      <c r="H51" s="166"/>
      <c r="I51" s="165">
        <v>5000</v>
      </c>
      <c r="J51" s="165">
        <v>5000</v>
      </c>
      <c r="K51" s="166"/>
      <c r="L51" s="1663"/>
      <c r="M51" s="164"/>
      <c r="N51" s="164"/>
      <c r="O51" s="164"/>
      <c r="P51" s="164"/>
      <c r="Q51" s="164"/>
      <c r="R51" s="168"/>
    </row>
    <row r="52" spans="1:18" ht="15.75" x14ac:dyDescent="0.25">
      <c r="A52" s="1474"/>
      <c r="B52" s="1473"/>
      <c r="C52" s="1665"/>
      <c r="D52" s="163" t="s">
        <v>586</v>
      </c>
      <c r="E52" s="164">
        <v>1</v>
      </c>
      <c r="F52" s="165">
        <v>500</v>
      </c>
      <c r="G52" s="165">
        <f t="shared" si="4"/>
        <v>500</v>
      </c>
      <c r="H52" s="166"/>
      <c r="I52" s="165">
        <v>250</v>
      </c>
      <c r="J52" s="165">
        <v>250</v>
      </c>
      <c r="K52" s="166"/>
      <c r="L52" s="1663"/>
      <c r="M52" s="164"/>
      <c r="N52" s="164"/>
      <c r="O52" s="164"/>
      <c r="P52" s="164"/>
      <c r="Q52" s="164"/>
      <c r="R52" s="168"/>
    </row>
    <row r="53" spans="1:18" ht="15.75" customHeight="1" x14ac:dyDescent="0.25">
      <c r="A53" s="1474"/>
      <c r="B53" s="1473"/>
      <c r="C53" s="1665"/>
      <c r="D53" s="163"/>
      <c r="E53" s="164"/>
      <c r="F53" s="165"/>
      <c r="G53" s="166"/>
      <c r="H53" s="166"/>
      <c r="I53" s="166"/>
      <c r="J53" s="166"/>
      <c r="K53" s="166"/>
      <c r="L53" s="1663"/>
      <c r="M53" s="164"/>
      <c r="N53" s="164"/>
      <c r="O53" s="164"/>
      <c r="P53" s="164"/>
      <c r="Q53" s="164"/>
      <c r="R53" s="168"/>
    </row>
    <row r="54" spans="1:18" ht="15.75" x14ac:dyDescent="0.25">
      <c r="A54" s="1656" t="s">
        <v>606</v>
      </c>
      <c r="B54" s="1657"/>
      <c r="C54" s="1658">
        <f>SUM(G54:G57)</f>
        <v>34500</v>
      </c>
      <c r="D54" s="163" t="s">
        <v>581</v>
      </c>
      <c r="E54" s="164">
        <v>60</v>
      </c>
      <c r="F54" s="165">
        <v>350</v>
      </c>
      <c r="G54" s="166">
        <f>+F54*E54</f>
        <v>21000</v>
      </c>
      <c r="H54" s="166"/>
      <c r="I54" s="165">
        <v>7000</v>
      </c>
      <c r="J54" s="165">
        <v>7000</v>
      </c>
      <c r="K54" s="165">
        <v>7000</v>
      </c>
      <c r="L54" s="1663"/>
      <c r="M54" s="164"/>
      <c r="N54" s="164"/>
      <c r="O54" s="164"/>
      <c r="P54" s="164"/>
      <c r="Q54" s="164"/>
      <c r="R54" s="168"/>
    </row>
    <row r="55" spans="1:18" ht="27.75" customHeight="1" x14ac:dyDescent="0.25">
      <c r="A55" s="1656"/>
      <c r="B55" s="1657"/>
      <c r="C55" s="1658"/>
      <c r="D55" s="163" t="s">
        <v>607</v>
      </c>
      <c r="E55" s="164">
        <v>60</v>
      </c>
      <c r="F55" s="165">
        <v>75</v>
      </c>
      <c r="G55" s="166">
        <f t="shared" ref="G55:G57" si="5">+F55*E55</f>
        <v>4500</v>
      </c>
      <c r="H55" s="166"/>
      <c r="I55" s="165">
        <v>1500</v>
      </c>
      <c r="J55" s="165">
        <v>1500</v>
      </c>
      <c r="K55" s="165">
        <v>1500</v>
      </c>
      <c r="L55" s="1663"/>
      <c r="M55" s="164"/>
      <c r="N55" s="164"/>
      <c r="O55" s="164"/>
      <c r="P55" s="164"/>
      <c r="Q55" s="164"/>
      <c r="R55" s="168"/>
    </row>
    <row r="56" spans="1:18" ht="27.75" customHeight="1" x14ac:dyDescent="0.25">
      <c r="A56" s="1656"/>
      <c r="B56" s="1657"/>
      <c r="C56" s="1658"/>
      <c r="D56" s="163" t="s">
        <v>585</v>
      </c>
      <c r="E56" s="164">
        <v>60</v>
      </c>
      <c r="F56" s="165">
        <v>125</v>
      </c>
      <c r="G56" s="166">
        <f t="shared" si="5"/>
        <v>7500</v>
      </c>
      <c r="H56" s="166"/>
      <c r="I56" s="165">
        <v>2500</v>
      </c>
      <c r="J56" s="165">
        <v>2500</v>
      </c>
      <c r="K56" s="165">
        <v>2500</v>
      </c>
      <c r="L56" s="1663"/>
      <c r="M56" s="164"/>
      <c r="N56" s="164"/>
      <c r="O56" s="164"/>
      <c r="P56" s="164"/>
      <c r="Q56" s="164"/>
      <c r="R56" s="168"/>
    </row>
    <row r="57" spans="1:18" ht="35.25" customHeight="1" x14ac:dyDescent="0.25">
      <c r="A57" s="1656"/>
      <c r="B57" s="1657"/>
      <c r="C57" s="1658"/>
      <c r="D57" s="163" t="s">
        <v>586</v>
      </c>
      <c r="E57" s="169">
        <v>3</v>
      </c>
      <c r="F57" s="170">
        <v>500</v>
      </c>
      <c r="G57" s="166">
        <f t="shared" si="5"/>
        <v>1500</v>
      </c>
      <c r="H57" s="171"/>
      <c r="I57" s="165">
        <v>500</v>
      </c>
      <c r="J57" s="165">
        <v>500</v>
      </c>
      <c r="K57" s="165">
        <v>500</v>
      </c>
      <c r="L57" s="1664"/>
      <c r="M57" s="169"/>
      <c r="N57" s="169"/>
      <c r="O57" s="169"/>
      <c r="P57" s="169"/>
      <c r="Q57" s="169"/>
      <c r="R57" s="172"/>
    </row>
    <row r="58" spans="1:18" ht="16.5" thickBot="1" x14ac:dyDescent="0.3">
      <c r="A58" s="146"/>
      <c r="B58" s="146"/>
      <c r="C58" s="146"/>
      <c r="D58" s="146"/>
      <c r="E58" s="146"/>
      <c r="F58" s="146"/>
      <c r="G58" s="146"/>
      <c r="H58" s="146"/>
      <c r="I58" s="146"/>
      <c r="J58" s="146"/>
      <c r="K58" s="146"/>
      <c r="L58" s="146"/>
      <c r="M58" s="146"/>
      <c r="N58" s="146"/>
      <c r="O58" s="146"/>
      <c r="P58" s="146"/>
      <c r="Q58" s="146"/>
      <c r="R58" s="146"/>
    </row>
    <row r="59" spans="1:18" ht="16.5" customHeight="1" thickTop="1" x14ac:dyDescent="0.25">
      <c r="A59" s="1365" t="s">
        <v>243</v>
      </c>
      <c r="B59" s="1345" t="s">
        <v>244</v>
      </c>
      <c r="C59" s="1345"/>
      <c r="D59" s="1376" t="s">
        <v>245</v>
      </c>
      <c r="E59" s="1376" t="s">
        <v>246</v>
      </c>
      <c r="F59" s="1376" t="s">
        <v>247</v>
      </c>
      <c r="G59" s="1376" t="s">
        <v>248</v>
      </c>
      <c r="H59" s="1376" t="s">
        <v>249</v>
      </c>
      <c r="I59" s="1376"/>
      <c r="J59" s="1376"/>
      <c r="K59" s="1376"/>
      <c r="L59" s="1345" t="s">
        <v>3</v>
      </c>
      <c r="M59" s="1345" t="s">
        <v>4</v>
      </c>
      <c r="N59" s="1345"/>
      <c r="O59" s="1345"/>
      <c r="P59" s="1345"/>
      <c r="Q59" s="1345"/>
      <c r="R59" s="1346"/>
    </row>
    <row r="60" spans="1:18" ht="15.75" x14ac:dyDescent="0.25">
      <c r="A60" s="1366"/>
      <c r="B60" s="1339"/>
      <c r="C60" s="1339"/>
      <c r="D60" s="1340"/>
      <c r="E60" s="1340"/>
      <c r="F60" s="1340"/>
      <c r="G60" s="1340"/>
      <c r="H60" s="150" t="s">
        <v>0</v>
      </c>
      <c r="I60" s="150" t="s">
        <v>1</v>
      </c>
      <c r="J60" s="150" t="s">
        <v>250</v>
      </c>
      <c r="K60" s="150" t="s">
        <v>2</v>
      </c>
      <c r="L60" s="1339"/>
      <c r="M60" s="1339"/>
      <c r="N60" s="1339"/>
      <c r="O60" s="1339"/>
      <c r="P60" s="1339"/>
      <c r="Q60" s="1339"/>
      <c r="R60" s="1347"/>
    </row>
    <row r="61" spans="1:18" ht="90" customHeight="1" thickBot="1" x14ac:dyDescent="0.3">
      <c r="A61" s="493" t="s">
        <v>608</v>
      </c>
      <c r="B61" s="1459" t="s">
        <v>609</v>
      </c>
      <c r="C61" s="1459"/>
      <c r="D61" s="313" t="s">
        <v>610</v>
      </c>
      <c r="E61" s="151" t="s">
        <v>591</v>
      </c>
      <c r="F61" s="151">
        <v>32</v>
      </c>
      <c r="G61" s="151">
        <v>32</v>
      </c>
      <c r="H61" s="152"/>
      <c r="I61" s="152"/>
      <c r="J61" s="152"/>
      <c r="K61" s="153"/>
      <c r="L61" s="154"/>
      <c r="M61" s="1397"/>
      <c r="N61" s="1397"/>
      <c r="O61" s="1397"/>
      <c r="P61" s="1397"/>
      <c r="Q61" s="1397"/>
      <c r="R61" s="1398"/>
    </row>
    <row r="62" spans="1:18" ht="16.5" thickTop="1" x14ac:dyDescent="0.25">
      <c r="A62" s="158" t="s">
        <v>251</v>
      </c>
      <c r="B62" s="159"/>
      <c r="C62" s="159"/>
      <c r="D62" s="159"/>
      <c r="E62" s="159"/>
      <c r="F62" s="159"/>
      <c r="G62" s="159"/>
      <c r="H62" s="159"/>
      <c r="I62" s="159"/>
      <c r="J62" s="159"/>
      <c r="K62" s="159"/>
      <c r="L62" s="159"/>
      <c r="M62" s="159"/>
      <c r="N62" s="159"/>
      <c r="O62" s="159"/>
      <c r="P62" s="159"/>
      <c r="Q62" s="159"/>
      <c r="R62" s="160"/>
    </row>
    <row r="63" spans="1:18" ht="15.75" customHeight="1" x14ac:dyDescent="0.25">
      <c r="A63" s="1366" t="s">
        <v>252</v>
      </c>
      <c r="B63" s="1339"/>
      <c r="C63" s="1340" t="s">
        <v>253</v>
      </c>
      <c r="D63" s="1340" t="s">
        <v>6</v>
      </c>
      <c r="E63" s="1340"/>
      <c r="F63" s="1340"/>
      <c r="G63" s="1340"/>
      <c r="H63" s="1340" t="s">
        <v>254</v>
      </c>
      <c r="I63" s="1340"/>
      <c r="J63" s="1340"/>
      <c r="K63" s="1340"/>
      <c r="L63" s="1339" t="s">
        <v>255</v>
      </c>
      <c r="M63" s="1340" t="s">
        <v>256</v>
      </c>
      <c r="N63" s="1340"/>
      <c r="O63" s="1340"/>
      <c r="P63" s="1340"/>
      <c r="Q63" s="1340"/>
      <c r="R63" s="1341"/>
    </row>
    <row r="64" spans="1:18" ht="47.25" x14ac:dyDescent="0.25">
      <c r="A64" s="1366"/>
      <c r="B64" s="1339"/>
      <c r="C64" s="1340"/>
      <c r="D64" s="150" t="s">
        <v>257</v>
      </c>
      <c r="E64" s="150" t="s">
        <v>7</v>
      </c>
      <c r="F64" s="150" t="s">
        <v>258</v>
      </c>
      <c r="G64" s="150" t="s">
        <v>8</v>
      </c>
      <c r="H64" s="150" t="s">
        <v>0</v>
      </c>
      <c r="I64" s="150" t="s">
        <v>1</v>
      </c>
      <c r="J64" s="150" t="s">
        <v>250</v>
      </c>
      <c r="K64" s="150" t="s">
        <v>2</v>
      </c>
      <c r="L64" s="1339"/>
      <c r="M64" s="161" t="s">
        <v>9</v>
      </c>
      <c r="N64" s="161" t="s">
        <v>10</v>
      </c>
      <c r="O64" s="161" t="s">
        <v>11</v>
      </c>
      <c r="P64" s="161" t="s">
        <v>12</v>
      </c>
      <c r="Q64" s="161" t="s">
        <v>13</v>
      </c>
      <c r="R64" s="162" t="s">
        <v>14</v>
      </c>
    </row>
    <row r="65" spans="1:18" ht="24.75" customHeight="1" x14ac:dyDescent="0.25">
      <c r="A65" s="1454" t="s">
        <v>611</v>
      </c>
      <c r="B65" s="1464"/>
      <c r="C65" s="1658">
        <f>SUM(I65:I66)</f>
        <v>110000</v>
      </c>
      <c r="D65" s="163" t="s">
        <v>602</v>
      </c>
      <c r="E65" s="164">
        <v>1</v>
      </c>
      <c r="F65" s="165">
        <v>35000</v>
      </c>
      <c r="G65" s="165">
        <f>+E65*F65</f>
        <v>35000</v>
      </c>
      <c r="H65" s="166"/>
      <c r="I65" s="165">
        <f t="shared" ref="I65:I73" si="6">+G65</f>
        <v>35000</v>
      </c>
      <c r="J65" s="166"/>
      <c r="K65" s="166"/>
      <c r="L65" s="1662" t="s">
        <v>594</v>
      </c>
      <c r="M65" s="164" t="s">
        <v>478</v>
      </c>
      <c r="N65" s="164">
        <v>1</v>
      </c>
      <c r="O65" s="164"/>
      <c r="P65" s="164"/>
      <c r="Q65" s="164"/>
      <c r="R65" s="168"/>
    </row>
    <row r="66" spans="1:18" ht="21" customHeight="1" x14ac:dyDescent="0.25">
      <c r="A66" s="1454"/>
      <c r="B66" s="1464"/>
      <c r="C66" s="1658"/>
      <c r="D66" s="163" t="s">
        <v>521</v>
      </c>
      <c r="E66" s="164">
        <v>1</v>
      </c>
      <c r="F66" s="165">
        <v>75000</v>
      </c>
      <c r="G66" s="165">
        <f t="shared" ref="G66:G73" si="7">+E66*F66</f>
        <v>75000</v>
      </c>
      <c r="H66" s="166"/>
      <c r="I66" s="165">
        <f t="shared" si="6"/>
        <v>75000</v>
      </c>
      <c r="J66" s="166"/>
      <c r="K66" s="166"/>
      <c r="L66" s="1663"/>
      <c r="M66" s="164"/>
      <c r="N66" s="164"/>
      <c r="O66" s="164"/>
      <c r="P66" s="164"/>
      <c r="Q66" s="164"/>
      <c r="R66" s="168"/>
    </row>
    <row r="67" spans="1:18" ht="34.5" customHeight="1" x14ac:dyDescent="0.25">
      <c r="A67" s="1454" t="s">
        <v>612</v>
      </c>
      <c r="B67" s="1473"/>
      <c r="C67" s="1665">
        <f>SUM(G67:G68)</f>
        <v>57000</v>
      </c>
      <c r="D67" s="163" t="s">
        <v>414</v>
      </c>
      <c r="E67" s="164">
        <v>120</v>
      </c>
      <c r="F67" s="165">
        <v>350</v>
      </c>
      <c r="G67" s="165">
        <f t="shared" si="7"/>
        <v>42000</v>
      </c>
      <c r="H67" s="166"/>
      <c r="I67" s="165">
        <f t="shared" si="6"/>
        <v>42000</v>
      </c>
      <c r="J67" s="166"/>
      <c r="K67" s="166"/>
      <c r="L67" s="1663"/>
      <c r="M67" s="164"/>
      <c r="N67" s="164"/>
      <c r="O67" s="164"/>
      <c r="P67" s="164"/>
      <c r="Q67" s="164"/>
      <c r="R67" s="168"/>
    </row>
    <row r="68" spans="1:18" ht="28.5" customHeight="1" x14ac:dyDescent="0.25">
      <c r="A68" s="1454"/>
      <c r="B68" s="1473"/>
      <c r="C68" s="1665"/>
      <c r="D68" s="163" t="s">
        <v>613</v>
      </c>
      <c r="E68" s="164">
        <v>120</v>
      </c>
      <c r="F68" s="165">
        <v>125</v>
      </c>
      <c r="G68" s="165">
        <f t="shared" si="7"/>
        <v>15000</v>
      </c>
      <c r="H68" s="166"/>
      <c r="I68" s="165">
        <f t="shared" si="6"/>
        <v>15000</v>
      </c>
      <c r="J68" s="166"/>
      <c r="K68" s="166"/>
      <c r="L68" s="1664"/>
      <c r="M68" s="164"/>
      <c r="N68" s="164"/>
      <c r="O68" s="164"/>
      <c r="P68" s="164"/>
      <c r="Q68" s="164"/>
      <c r="R68" s="168"/>
    </row>
    <row r="69" spans="1:18" ht="15.75" customHeight="1" x14ac:dyDescent="0.25">
      <c r="A69" s="1651" t="s">
        <v>614</v>
      </c>
      <c r="B69" s="1652"/>
      <c r="C69" s="1478">
        <f>SUM(I69:I71)</f>
        <v>76800</v>
      </c>
      <c r="D69" s="163" t="s">
        <v>615</v>
      </c>
      <c r="E69" s="164">
        <v>12</v>
      </c>
      <c r="F69" s="165">
        <v>1500</v>
      </c>
      <c r="G69" s="165">
        <f t="shared" si="7"/>
        <v>18000</v>
      </c>
      <c r="H69" s="166"/>
      <c r="I69" s="165">
        <f t="shared" si="6"/>
        <v>18000</v>
      </c>
      <c r="J69" s="166"/>
      <c r="K69" s="166"/>
      <c r="L69" s="164"/>
      <c r="M69" s="164"/>
      <c r="N69" s="164"/>
      <c r="O69" s="164"/>
      <c r="P69" s="164"/>
      <c r="Q69" s="164"/>
      <c r="R69" s="168"/>
    </row>
    <row r="70" spans="1:18" ht="15.75" x14ac:dyDescent="0.25">
      <c r="A70" s="1653"/>
      <c r="B70" s="1654"/>
      <c r="C70" s="1655"/>
      <c r="D70" s="495" t="s">
        <v>616</v>
      </c>
      <c r="E70" s="164">
        <v>12</v>
      </c>
      <c r="F70" s="165">
        <v>1500</v>
      </c>
      <c r="G70" s="165">
        <f t="shared" si="7"/>
        <v>18000</v>
      </c>
      <c r="H70" s="166"/>
      <c r="I70" s="165">
        <f t="shared" si="6"/>
        <v>18000</v>
      </c>
      <c r="J70" s="166"/>
      <c r="K70" s="166"/>
      <c r="L70" s="164"/>
      <c r="M70" s="164"/>
      <c r="N70" s="164"/>
      <c r="O70" s="164"/>
      <c r="P70" s="164"/>
      <c r="Q70" s="164"/>
      <c r="R70" s="168"/>
    </row>
    <row r="71" spans="1:18" ht="15.75" x14ac:dyDescent="0.25">
      <c r="A71" s="1653"/>
      <c r="B71" s="1654"/>
      <c r="C71" s="1655"/>
      <c r="D71" s="163" t="s">
        <v>617</v>
      </c>
      <c r="E71" s="164">
        <v>240</v>
      </c>
      <c r="F71" s="165">
        <v>170</v>
      </c>
      <c r="G71" s="165">
        <f t="shared" si="7"/>
        <v>40800</v>
      </c>
      <c r="H71" s="166"/>
      <c r="I71" s="165">
        <f t="shared" si="6"/>
        <v>40800</v>
      </c>
      <c r="J71" s="166"/>
      <c r="K71" s="166"/>
      <c r="L71" s="164"/>
      <c r="M71" s="164"/>
      <c r="N71" s="164"/>
      <c r="O71" s="164"/>
      <c r="P71" s="164"/>
      <c r="Q71" s="164"/>
      <c r="R71" s="168"/>
    </row>
    <row r="72" spans="1:18" ht="15.75" customHeight="1" x14ac:dyDescent="0.25">
      <c r="A72" s="1656" t="s">
        <v>618</v>
      </c>
      <c r="B72" s="1657"/>
      <c r="C72" s="1658"/>
      <c r="D72" s="163" t="s">
        <v>414</v>
      </c>
      <c r="E72" s="164">
        <v>40</v>
      </c>
      <c r="F72" s="165">
        <v>350</v>
      </c>
      <c r="G72" s="165">
        <f t="shared" si="7"/>
        <v>14000</v>
      </c>
      <c r="H72" s="166"/>
      <c r="I72" s="165">
        <f t="shared" si="6"/>
        <v>14000</v>
      </c>
      <c r="J72" s="166"/>
      <c r="K72" s="166"/>
      <c r="L72" s="164"/>
      <c r="M72" s="164"/>
      <c r="N72" s="164"/>
      <c r="O72" s="164"/>
      <c r="P72" s="164"/>
      <c r="Q72" s="164"/>
      <c r="R72" s="168"/>
    </row>
    <row r="73" spans="1:18" ht="15.75" x14ac:dyDescent="0.25">
      <c r="A73" s="1656"/>
      <c r="B73" s="1657"/>
      <c r="C73" s="1658"/>
      <c r="D73" s="163" t="s">
        <v>613</v>
      </c>
      <c r="E73" s="164">
        <v>40</v>
      </c>
      <c r="F73" s="165">
        <v>125</v>
      </c>
      <c r="G73" s="166">
        <f t="shared" si="7"/>
        <v>5000</v>
      </c>
      <c r="H73" s="166"/>
      <c r="I73" s="165">
        <f t="shared" si="6"/>
        <v>5000</v>
      </c>
      <c r="J73" s="166"/>
      <c r="K73" s="166"/>
      <c r="L73" s="164"/>
      <c r="M73" s="164"/>
      <c r="N73" s="164"/>
      <c r="O73" s="164"/>
      <c r="P73" s="164"/>
      <c r="Q73" s="164"/>
      <c r="R73" s="168"/>
    </row>
    <row r="74" spans="1:18" ht="15.75" x14ac:dyDescent="0.25">
      <c r="A74" s="496"/>
      <c r="B74" s="497"/>
      <c r="C74" s="498"/>
      <c r="D74" s="499"/>
      <c r="E74" s="500"/>
      <c r="F74" s="501"/>
      <c r="G74" s="502"/>
      <c r="H74" s="502"/>
      <c r="I74" s="501"/>
      <c r="J74" s="502"/>
      <c r="K74" s="502"/>
      <c r="L74" s="500"/>
      <c r="M74" s="500"/>
      <c r="N74" s="500"/>
      <c r="O74" s="500"/>
      <c r="P74" s="500"/>
      <c r="Q74" s="500"/>
      <c r="R74" s="503"/>
    </row>
    <row r="75" spans="1:18" ht="16.5" thickBot="1" x14ac:dyDescent="0.3">
      <c r="A75" s="1659"/>
      <c r="B75" s="1660"/>
      <c r="C75" s="1660"/>
      <c r="D75" s="1660"/>
      <c r="E75" s="1660"/>
      <c r="F75" s="1660"/>
      <c r="G75" s="1660"/>
      <c r="H75" s="1660"/>
      <c r="I75" s="1660"/>
      <c r="J75" s="1660"/>
      <c r="K75" s="1660"/>
      <c r="L75" s="1660"/>
      <c r="M75" s="1660"/>
      <c r="N75" s="1660"/>
      <c r="O75" s="1660"/>
      <c r="P75" s="1660"/>
      <c r="Q75" s="1660"/>
      <c r="R75" s="1661"/>
    </row>
    <row r="76" spans="1:18" ht="15.75" thickTop="1" x14ac:dyDescent="0.25"/>
  </sheetData>
  <mergeCells count="106">
    <mergeCell ref="B5:D5"/>
    <mergeCell ref="B6:D6"/>
    <mergeCell ref="A7:D7"/>
    <mergeCell ref="A9:R9"/>
    <mergeCell ref="A10:A11"/>
    <mergeCell ref="B10:C11"/>
    <mergeCell ref="D10:D11"/>
    <mergeCell ref="E10:E11"/>
    <mergeCell ref="F10:F11"/>
    <mergeCell ref="G10:G11"/>
    <mergeCell ref="M15:R15"/>
    <mergeCell ref="A17:B18"/>
    <mergeCell ref="C17:C18"/>
    <mergeCell ref="L17:L18"/>
    <mergeCell ref="A19:B19"/>
    <mergeCell ref="A20:B21"/>
    <mergeCell ref="C20:C21"/>
    <mergeCell ref="L20:L21"/>
    <mergeCell ref="H10:K10"/>
    <mergeCell ref="L10:L11"/>
    <mergeCell ref="M10:R11"/>
    <mergeCell ref="B12:C12"/>
    <mergeCell ref="M12:R12"/>
    <mergeCell ref="A15:B16"/>
    <mergeCell ref="C15:C16"/>
    <mergeCell ref="D15:G15"/>
    <mergeCell ref="H15:K15"/>
    <mergeCell ref="L15:L16"/>
    <mergeCell ref="A22:B25"/>
    <mergeCell ref="C22:C25"/>
    <mergeCell ref="L22:L25"/>
    <mergeCell ref="A26:R26"/>
    <mergeCell ref="A27:A28"/>
    <mergeCell ref="B27:C28"/>
    <mergeCell ref="D27:D28"/>
    <mergeCell ref="E27:E28"/>
    <mergeCell ref="F27:F28"/>
    <mergeCell ref="G27:G28"/>
    <mergeCell ref="A31:B32"/>
    <mergeCell ref="C31:C32"/>
    <mergeCell ref="D31:G31"/>
    <mergeCell ref="H31:K31"/>
    <mergeCell ref="L31:L32"/>
    <mergeCell ref="M31:R31"/>
    <mergeCell ref="H27:K27"/>
    <mergeCell ref="L27:L28"/>
    <mergeCell ref="M27:R28"/>
    <mergeCell ref="B29:C29"/>
    <mergeCell ref="M29:R29"/>
    <mergeCell ref="A30:R30"/>
    <mergeCell ref="A33:B35"/>
    <mergeCell ref="C33:C35"/>
    <mergeCell ref="L33:L35"/>
    <mergeCell ref="A36:R36"/>
    <mergeCell ref="A37:A38"/>
    <mergeCell ref="B37:C38"/>
    <mergeCell ref="D37:D38"/>
    <mergeCell ref="E37:E38"/>
    <mergeCell ref="F37:F38"/>
    <mergeCell ref="G37:G38"/>
    <mergeCell ref="H37:K37"/>
    <mergeCell ref="L37:L38"/>
    <mergeCell ref="M37:R38"/>
    <mergeCell ref="B39:C39"/>
    <mergeCell ref="M39:R39"/>
    <mergeCell ref="A42:B43"/>
    <mergeCell ref="C42:C43"/>
    <mergeCell ref="D42:G42"/>
    <mergeCell ref="H42:K42"/>
    <mergeCell ref="L42:L43"/>
    <mergeCell ref="M42:R42"/>
    <mergeCell ref="A44:B47"/>
    <mergeCell ref="C44:C47"/>
    <mergeCell ref="L44:L57"/>
    <mergeCell ref="A48:B48"/>
    <mergeCell ref="A49:B53"/>
    <mergeCell ref="C49:C53"/>
    <mergeCell ref="A54:B57"/>
    <mergeCell ref="C54:C57"/>
    <mergeCell ref="H59:K59"/>
    <mergeCell ref="L59:L60"/>
    <mergeCell ref="M59:R60"/>
    <mergeCell ref="B61:C61"/>
    <mergeCell ref="M61:R61"/>
    <mergeCell ref="A63:B64"/>
    <mergeCell ref="C63:C64"/>
    <mergeCell ref="D63:G63"/>
    <mergeCell ref="H63:K63"/>
    <mergeCell ref="L63:L64"/>
    <mergeCell ref="A59:A60"/>
    <mergeCell ref="B59:C60"/>
    <mergeCell ref="D59:D60"/>
    <mergeCell ref="E59:E60"/>
    <mergeCell ref="F59:F60"/>
    <mergeCell ref="G59:G60"/>
    <mergeCell ref="A69:B71"/>
    <mergeCell ref="C69:C71"/>
    <mergeCell ref="A72:B73"/>
    <mergeCell ref="C72:C73"/>
    <mergeCell ref="A75:R75"/>
    <mergeCell ref="M63:R63"/>
    <mergeCell ref="A65:B66"/>
    <mergeCell ref="C65:C66"/>
    <mergeCell ref="L65:L68"/>
    <mergeCell ref="A67:B68"/>
    <mergeCell ref="C67:C68"/>
  </mergeCells>
  <printOptions horizontalCentered="1"/>
  <pageMargins left="0.51181102362204722" right="0.51181102362204722" top="0.55118110236220474" bottom="0.55118110236220474" header="0.31496062992125984" footer="0.31496062992125984"/>
  <pageSetup scale="49" fitToWidth="20" fitToHeight="20" orientation="landscape" horizontalDpi="300" verticalDpi="300" r:id="rId1"/>
  <headerFooter>
    <oddFooter>&amp;C&amp;P&amp;R&amp;F</oddFooter>
  </headerFooter>
  <rowBreaks count="2" manualBreakCount="2">
    <brk id="26" max="17" man="1"/>
    <brk id="68"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3"/>
  <sheetViews>
    <sheetView view="pageBreakPreview" topLeftCell="A16" zoomScaleNormal="100" zoomScaleSheetLayoutView="100" workbookViewId="0">
      <selection activeCell="B24" sqref="B24:B27"/>
    </sheetView>
  </sheetViews>
  <sheetFormatPr baseColWidth="10" defaultColWidth="11.42578125" defaultRowHeight="15" x14ac:dyDescent="0.25"/>
  <cols>
    <col min="1" max="1" width="39.140625" customWidth="1"/>
    <col min="2" max="2" width="32.85546875" customWidth="1"/>
    <col min="3" max="3" width="26.28515625" customWidth="1"/>
    <col min="4" max="4" width="17" customWidth="1"/>
    <col min="5" max="5" width="11.7109375" bestFit="1" customWidth="1"/>
    <col min="6" max="6" width="13" bestFit="1" customWidth="1"/>
    <col min="8" max="8" width="12.28515625" customWidth="1"/>
    <col min="11" max="11" width="15.28515625" customWidth="1"/>
    <col min="12" max="12" width="9" customWidth="1"/>
    <col min="13" max="16" width="5.7109375" customWidth="1"/>
    <col min="17" max="17" width="7.42578125" customWidth="1"/>
    <col min="257" max="257" width="39.140625" customWidth="1"/>
    <col min="258" max="258" width="32.85546875" customWidth="1"/>
    <col min="259" max="259" width="26.28515625" customWidth="1"/>
    <col min="260" max="260" width="17" customWidth="1"/>
    <col min="261" max="261" width="11.7109375" bestFit="1" customWidth="1"/>
    <col min="262" max="262" width="13" bestFit="1" customWidth="1"/>
    <col min="264" max="264" width="12.28515625" customWidth="1"/>
    <col min="267" max="267" width="15.28515625" customWidth="1"/>
    <col min="268" max="268" width="9" customWidth="1"/>
    <col min="269" max="272" width="5.7109375" customWidth="1"/>
    <col min="273" max="273" width="7.42578125" customWidth="1"/>
    <col min="513" max="513" width="39.140625" customWidth="1"/>
    <col min="514" max="514" width="32.85546875" customWidth="1"/>
    <col min="515" max="515" width="26.28515625" customWidth="1"/>
    <col min="516" max="516" width="17" customWidth="1"/>
    <col min="517" max="517" width="11.7109375" bestFit="1" customWidth="1"/>
    <col min="518" max="518" width="13" bestFit="1" customWidth="1"/>
    <col min="520" max="520" width="12.28515625" customWidth="1"/>
    <col min="523" max="523" width="15.28515625" customWidth="1"/>
    <col min="524" max="524" width="9" customWidth="1"/>
    <col min="525" max="528" width="5.7109375" customWidth="1"/>
    <col min="529" max="529" width="7.42578125" customWidth="1"/>
    <col min="769" max="769" width="39.140625" customWidth="1"/>
    <col min="770" max="770" width="32.85546875" customWidth="1"/>
    <col min="771" max="771" width="26.28515625" customWidth="1"/>
    <col min="772" max="772" width="17" customWidth="1"/>
    <col min="773" max="773" width="11.7109375" bestFit="1" customWidth="1"/>
    <col min="774" max="774" width="13" bestFit="1" customWidth="1"/>
    <col min="776" max="776" width="12.28515625" customWidth="1"/>
    <col min="779" max="779" width="15.28515625" customWidth="1"/>
    <col min="780" max="780" width="9" customWidth="1"/>
    <col min="781" max="784" width="5.7109375" customWidth="1"/>
    <col min="785" max="785" width="7.42578125" customWidth="1"/>
    <col min="1025" max="1025" width="39.140625" customWidth="1"/>
    <col min="1026" max="1026" width="32.85546875" customWidth="1"/>
    <col min="1027" max="1027" width="26.28515625" customWidth="1"/>
    <col min="1028" max="1028" width="17" customWidth="1"/>
    <col min="1029" max="1029" width="11.7109375" bestFit="1" customWidth="1"/>
    <col min="1030" max="1030" width="13" bestFit="1" customWidth="1"/>
    <col min="1032" max="1032" width="12.28515625" customWidth="1"/>
    <col min="1035" max="1035" width="15.28515625" customWidth="1"/>
    <col min="1036" max="1036" width="9" customWidth="1"/>
    <col min="1037" max="1040" width="5.7109375" customWidth="1"/>
    <col min="1041" max="1041" width="7.42578125" customWidth="1"/>
    <col min="1281" max="1281" width="39.140625" customWidth="1"/>
    <col min="1282" max="1282" width="32.85546875" customWidth="1"/>
    <col min="1283" max="1283" width="26.28515625" customWidth="1"/>
    <col min="1284" max="1284" width="17" customWidth="1"/>
    <col min="1285" max="1285" width="11.7109375" bestFit="1" customWidth="1"/>
    <col min="1286" max="1286" width="13" bestFit="1" customWidth="1"/>
    <col min="1288" max="1288" width="12.28515625" customWidth="1"/>
    <col min="1291" max="1291" width="15.28515625" customWidth="1"/>
    <col min="1292" max="1292" width="9" customWidth="1"/>
    <col min="1293" max="1296" width="5.7109375" customWidth="1"/>
    <col min="1297" max="1297" width="7.42578125" customWidth="1"/>
    <col min="1537" max="1537" width="39.140625" customWidth="1"/>
    <col min="1538" max="1538" width="32.85546875" customWidth="1"/>
    <col min="1539" max="1539" width="26.28515625" customWidth="1"/>
    <col min="1540" max="1540" width="17" customWidth="1"/>
    <col min="1541" max="1541" width="11.7109375" bestFit="1" customWidth="1"/>
    <col min="1542" max="1542" width="13" bestFit="1" customWidth="1"/>
    <col min="1544" max="1544" width="12.28515625" customWidth="1"/>
    <col min="1547" max="1547" width="15.28515625" customWidth="1"/>
    <col min="1548" max="1548" width="9" customWidth="1"/>
    <col min="1549" max="1552" width="5.7109375" customWidth="1"/>
    <col min="1553" max="1553" width="7.42578125" customWidth="1"/>
    <col min="1793" max="1793" width="39.140625" customWidth="1"/>
    <col min="1794" max="1794" width="32.85546875" customWidth="1"/>
    <col min="1795" max="1795" width="26.28515625" customWidth="1"/>
    <col min="1796" max="1796" width="17" customWidth="1"/>
    <col min="1797" max="1797" width="11.7109375" bestFit="1" customWidth="1"/>
    <col min="1798" max="1798" width="13" bestFit="1" customWidth="1"/>
    <col min="1800" max="1800" width="12.28515625" customWidth="1"/>
    <col min="1803" max="1803" width="15.28515625" customWidth="1"/>
    <col min="1804" max="1804" width="9" customWidth="1"/>
    <col min="1805" max="1808" width="5.7109375" customWidth="1"/>
    <col min="1809" max="1809" width="7.42578125" customWidth="1"/>
    <col min="2049" max="2049" width="39.140625" customWidth="1"/>
    <col min="2050" max="2050" width="32.85546875" customWidth="1"/>
    <col min="2051" max="2051" width="26.28515625" customWidth="1"/>
    <col min="2052" max="2052" width="17" customWidth="1"/>
    <col min="2053" max="2053" width="11.7109375" bestFit="1" customWidth="1"/>
    <col min="2054" max="2054" width="13" bestFit="1" customWidth="1"/>
    <col min="2056" max="2056" width="12.28515625" customWidth="1"/>
    <col min="2059" max="2059" width="15.28515625" customWidth="1"/>
    <col min="2060" max="2060" width="9" customWidth="1"/>
    <col min="2061" max="2064" width="5.7109375" customWidth="1"/>
    <col min="2065" max="2065" width="7.42578125" customWidth="1"/>
    <col min="2305" max="2305" width="39.140625" customWidth="1"/>
    <col min="2306" max="2306" width="32.85546875" customWidth="1"/>
    <col min="2307" max="2307" width="26.28515625" customWidth="1"/>
    <col min="2308" max="2308" width="17" customWidth="1"/>
    <col min="2309" max="2309" width="11.7109375" bestFit="1" customWidth="1"/>
    <col min="2310" max="2310" width="13" bestFit="1" customWidth="1"/>
    <col min="2312" max="2312" width="12.28515625" customWidth="1"/>
    <col min="2315" max="2315" width="15.28515625" customWidth="1"/>
    <col min="2316" max="2316" width="9" customWidth="1"/>
    <col min="2317" max="2320" width="5.7109375" customWidth="1"/>
    <col min="2321" max="2321" width="7.42578125" customWidth="1"/>
    <col min="2561" max="2561" width="39.140625" customWidth="1"/>
    <col min="2562" max="2562" width="32.85546875" customWidth="1"/>
    <col min="2563" max="2563" width="26.28515625" customWidth="1"/>
    <col min="2564" max="2564" width="17" customWidth="1"/>
    <col min="2565" max="2565" width="11.7109375" bestFit="1" customWidth="1"/>
    <col min="2566" max="2566" width="13" bestFit="1" customWidth="1"/>
    <col min="2568" max="2568" width="12.28515625" customWidth="1"/>
    <col min="2571" max="2571" width="15.28515625" customWidth="1"/>
    <col min="2572" max="2572" width="9" customWidth="1"/>
    <col min="2573" max="2576" width="5.7109375" customWidth="1"/>
    <col min="2577" max="2577" width="7.42578125" customWidth="1"/>
    <col min="2817" max="2817" width="39.140625" customWidth="1"/>
    <col min="2818" max="2818" width="32.85546875" customWidth="1"/>
    <col min="2819" max="2819" width="26.28515625" customWidth="1"/>
    <col min="2820" max="2820" width="17" customWidth="1"/>
    <col min="2821" max="2821" width="11.7109375" bestFit="1" customWidth="1"/>
    <col min="2822" max="2822" width="13" bestFit="1" customWidth="1"/>
    <col min="2824" max="2824" width="12.28515625" customWidth="1"/>
    <col min="2827" max="2827" width="15.28515625" customWidth="1"/>
    <col min="2828" max="2828" width="9" customWidth="1"/>
    <col min="2829" max="2832" width="5.7109375" customWidth="1"/>
    <col min="2833" max="2833" width="7.42578125" customWidth="1"/>
    <col min="3073" max="3073" width="39.140625" customWidth="1"/>
    <col min="3074" max="3074" width="32.85546875" customWidth="1"/>
    <col min="3075" max="3075" width="26.28515625" customWidth="1"/>
    <col min="3076" max="3076" width="17" customWidth="1"/>
    <col min="3077" max="3077" width="11.7109375" bestFit="1" customWidth="1"/>
    <col min="3078" max="3078" width="13" bestFit="1" customWidth="1"/>
    <col min="3080" max="3080" width="12.28515625" customWidth="1"/>
    <col min="3083" max="3083" width="15.28515625" customWidth="1"/>
    <col min="3084" max="3084" width="9" customWidth="1"/>
    <col min="3085" max="3088" width="5.7109375" customWidth="1"/>
    <col min="3089" max="3089" width="7.42578125" customWidth="1"/>
    <col min="3329" max="3329" width="39.140625" customWidth="1"/>
    <col min="3330" max="3330" width="32.85546875" customWidth="1"/>
    <col min="3331" max="3331" width="26.28515625" customWidth="1"/>
    <col min="3332" max="3332" width="17" customWidth="1"/>
    <col min="3333" max="3333" width="11.7109375" bestFit="1" customWidth="1"/>
    <col min="3334" max="3334" width="13" bestFit="1" customWidth="1"/>
    <col min="3336" max="3336" width="12.28515625" customWidth="1"/>
    <col min="3339" max="3339" width="15.28515625" customWidth="1"/>
    <col min="3340" max="3340" width="9" customWidth="1"/>
    <col min="3341" max="3344" width="5.7109375" customWidth="1"/>
    <col min="3345" max="3345" width="7.42578125" customWidth="1"/>
    <col min="3585" max="3585" width="39.140625" customWidth="1"/>
    <col min="3586" max="3586" width="32.85546875" customWidth="1"/>
    <col min="3587" max="3587" width="26.28515625" customWidth="1"/>
    <col min="3588" max="3588" width="17" customWidth="1"/>
    <col min="3589" max="3589" width="11.7109375" bestFit="1" customWidth="1"/>
    <col min="3590" max="3590" width="13" bestFit="1" customWidth="1"/>
    <col min="3592" max="3592" width="12.28515625" customWidth="1"/>
    <col min="3595" max="3595" width="15.28515625" customWidth="1"/>
    <col min="3596" max="3596" width="9" customWidth="1"/>
    <col min="3597" max="3600" width="5.7109375" customWidth="1"/>
    <col min="3601" max="3601" width="7.42578125" customWidth="1"/>
    <col min="3841" max="3841" width="39.140625" customWidth="1"/>
    <col min="3842" max="3842" width="32.85546875" customWidth="1"/>
    <col min="3843" max="3843" width="26.28515625" customWidth="1"/>
    <col min="3844" max="3844" width="17" customWidth="1"/>
    <col min="3845" max="3845" width="11.7109375" bestFit="1" customWidth="1"/>
    <col min="3846" max="3846" width="13" bestFit="1" customWidth="1"/>
    <col min="3848" max="3848" width="12.28515625" customWidth="1"/>
    <col min="3851" max="3851" width="15.28515625" customWidth="1"/>
    <col min="3852" max="3852" width="9" customWidth="1"/>
    <col min="3853" max="3856" width="5.7109375" customWidth="1"/>
    <col min="3857" max="3857" width="7.42578125" customWidth="1"/>
    <col min="4097" max="4097" width="39.140625" customWidth="1"/>
    <col min="4098" max="4098" width="32.85546875" customWidth="1"/>
    <col min="4099" max="4099" width="26.28515625" customWidth="1"/>
    <col min="4100" max="4100" width="17" customWidth="1"/>
    <col min="4101" max="4101" width="11.7109375" bestFit="1" customWidth="1"/>
    <col min="4102" max="4102" width="13" bestFit="1" customWidth="1"/>
    <col min="4104" max="4104" width="12.28515625" customWidth="1"/>
    <col min="4107" max="4107" width="15.28515625" customWidth="1"/>
    <col min="4108" max="4108" width="9" customWidth="1"/>
    <col min="4109" max="4112" width="5.7109375" customWidth="1"/>
    <col min="4113" max="4113" width="7.42578125" customWidth="1"/>
    <col min="4353" max="4353" width="39.140625" customWidth="1"/>
    <col min="4354" max="4354" width="32.85546875" customWidth="1"/>
    <col min="4355" max="4355" width="26.28515625" customWidth="1"/>
    <col min="4356" max="4356" width="17" customWidth="1"/>
    <col min="4357" max="4357" width="11.7109375" bestFit="1" customWidth="1"/>
    <col min="4358" max="4358" width="13" bestFit="1" customWidth="1"/>
    <col min="4360" max="4360" width="12.28515625" customWidth="1"/>
    <col min="4363" max="4363" width="15.28515625" customWidth="1"/>
    <col min="4364" max="4364" width="9" customWidth="1"/>
    <col min="4365" max="4368" width="5.7109375" customWidth="1"/>
    <col min="4369" max="4369" width="7.42578125" customWidth="1"/>
    <col min="4609" max="4609" width="39.140625" customWidth="1"/>
    <col min="4610" max="4610" width="32.85546875" customWidth="1"/>
    <col min="4611" max="4611" width="26.28515625" customWidth="1"/>
    <col min="4612" max="4612" width="17" customWidth="1"/>
    <col min="4613" max="4613" width="11.7109375" bestFit="1" customWidth="1"/>
    <col min="4614" max="4614" width="13" bestFit="1" customWidth="1"/>
    <col min="4616" max="4616" width="12.28515625" customWidth="1"/>
    <col min="4619" max="4619" width="15.28515625" customWidth="1"/>
    <col min="4620" max="4620" width="9" customWidth="1"/>
    <col min="4621" max="4624" width="5.7109375" customWidth="1"/>
    <col min="4625" max="4625" width="7.42578125" customWidth="1"/>
    <col min="4865" max="4865" width="39.140625" customWidth="1"/>
    <col min="4866" max="4866" width="32.85546875" customWidth="1"/>
    <col min="4867" max="4867" width="26.28515625" customWidth="1"/>
    <col min="4868" max="4868" width="17" customWidth="1"/>
    <col min="4869" max="4869" width="11.7109375" bestFit="1" customWidth="1"/>
    <col min="4870" max="4870" width="13" bestFit="1" customWidth="1"/>
    <col min="4872" max="4872" width="12.28515625" customWidth="1"/>
    <col min="4875" max="4875" width="15.28515625" customWidth="1"/>
    <col min="4876" max="4876" width="9" customWidth="1"/>
    <col min="4877" max="4880" width="5.7109375" customWidth="1"/>
    <col min="4881" max="4881" width="7.42578125" customWidth="1"/>
    <col min="5121" max="5121" width="39.140625" customWidth="1"/>
    <col min="5122" max="5122" width="32.85546875" customWidth="1"/>
    <col min="5123" max="5123" width="26.28515625" customWidth="1"/>
    <col min="5124" max="5124" width="17" customWidth="1"/>
    <col min="5125" max="5125" width="11.7109375" bestFit="1" customWidth="1"/>
    <col min="5126" max="5126" width="13" bestFit="1" customWidth="1"/>
    <col min="5128" max="5128" width="12.28515625" customWidth="1"/>
    <col min="5131" max="5131" width="15.28515625" customWidth="1"/>
    <col min="5132" max="5132" width="9" customWidth="1"/>
    <col min="5133" max="5136" width="5.7109375" customWidth="1"/>
    <col min="5137" max="5137" width="7.42578125" customWidth="1"/>
    <col min="5377" max="5377" width="39.140625" customWidth="1"/>
    <col min="5378" max="5378" width="32.85546875" customWidth="1"/>
    <col min="5379" max="5379" width="26.28515625" customWidth="1"/>
    <col min="5380" max="5380" width="17" customWidth="1"/>
    <col min="5381" max="5381" width="11.7109375" bestFit="1" customWidth="1"/>
    <col min="5382" max="5382" width="13" bestFit="1" customWidth="1"/>
    <col min="5384" max="5384" width="12.28515625" customWidth="1"/>
    <col min="5387" max="5387" width="15.28515625" customWidth="1"/>
    <col min="5388" max="5388" width="9" customWidth="1"/>
    <col min="5389" max="5392" width="5.7109375" customWidth="1"/>
    <col min="5393" max="5393" width="7.42578125" customWidth="1"/>
    <col min="5633" max="5633" width="39.140625" customWidth="1"/>
    <col min="5634" max="5634" width="32.85546875" customWidth="1"/>
    <col min="5635" max="5635" width="26.28515625" customWidth="1"/>
    <col min="5636" max="5636" width="17" customWidth="1"/>
    <col min="5637" max="5637" width="11.7109375" bestFit="1" customWidth="1"/>
    <col min="5638" max="5638" width="13" bestFit="1" customWidth="1"/>
    <col min="5640" max="5640" width="12.28515625" customWidth="1"/>
    <col min="5643" max="5643" width="15.28515625" customWidth="1"/>
    <col min="5644" max="5644" width="9" customWidth="1"/>
    <col min="5645" max="5648" width="5.7109375" customWidth="1"/>
    <col min="5649" max="5649" width="7.42578125" customWidth="1"/>
    <col min="5889" max="5889" width="39.140625" customWidth="1"/>
    <col min="5890" max="5890" width="32.85546875" customWidth="1"/>
    <col min="5891" max="5891" width="26.28515625" customWidth="1"/>
    <col min="5892" max="5892" width="17" customWidth="1"/>
    <col min="5893" max="5893" width="11.7109375" bestFit="1" customWidth="1"/>
    <col min="5894" max="5894" width="13" bestFit="1" customWidth="1"/>
    <col min="5896" max="5896" width="12.28515625" customWidth="1"/>
    <col min="5899" max="5899" width="15.28515625" customWidth="1"/>
    <col min="5900" max="5900" width="9" customWidth="1"/>
    <col min="5901" max="5904" width="5.7109375" customWidth="1"/>
    <col min="5905" max="5905" width="7.42578125" customWidth="1"/>
    <col min="6145" max="6145" width="39.140625" customWidth="1"/>
    <col min="6146" max="6146" width="32.85546875" customWidth="1"/>
    <col min="6147" max="6147" width="26.28515625" customWidth="1"/>
    <col min="6148" max="6148" width="17" customWidth="1"/>
    <col min="6149" max="6149" width="11.7109375" bestFit="1" customWidth="1"/>
    <col min="6150" max="6150" width="13" bestFit="1" customWidth="1"/>
    <col min="6152" max="6152" width="12.28515625" customWidth="1"/>
    <col min="6155" max="6155" width="15.28515625" customWidth="1"/>
    <col min="6156" max="6156" width="9" customWidth="1"/>
    <col min="6157" max="6160" width="5.7109375" customWidth="1"/>
    <col min="6161" max="6161" width="7.42578125" customWidth="1"/>
    <col min="6401" max="6401" width="39.140625" customWidth="1"/>
    <col min="6402" max="6402" width="32.85546875" customWidth="1"/>
    <col min="6403" max="6403" width="26.28515625" customWidth="1"/>
    <col min="6404" max="6404" width="17" customWidth="1"/>
    <col min="6405" max="6405" width="11.7109375" bestFit="1" customWidth="1"/>
    <col min="6406" max="6406" width="13" bestFit="1" customWidth="1"/>
    <col min="6408" max="6408" width="12.28515625" customWidth="1"/>
    <col min="6411" max="6411" width="15.28515625" customWidth="1"/>
    <col min="6412" max="6412" width="9" customWidth="1"/>
    <col min="6413" max="6416" width="5.7109375" customWidth="1"/>
    <col min="6417" max="6417" width="7.42578125" customWidth="1"/>
    <col min="6657" max="6657" width="39.140625" customWidth="1"/>
    <col min="6658" max="6658" width="32.85546875" customWidth="1"/>
    <col min="6659" max="6659" width="26.28515625" customWidth="1"/>
    <col min="6660" max="6660" width="17" customWidth="1"/>
    <col min="6661" max="6661" width="11.7109375" bestFit="1" customWidth="1"/>
    <col min="6662" max="6662" width="13" bestFit="1" customWidth="1"/>
    <col min="6664" max="6664" width="12.28515625" customWidth="1"/>
    <col min="6667" max="6667" width="15.28515625" customWidth="1"/>
    <col min="6668" max="6668" width="9" customWidth="1"/>
    <col min="6669" max="6672" width="5.7109375" customWidth="1"/>
    <col min="6673" max="6673" width="7.42578125" customWidth="1"/>
    <col min="6913" max="6913" width="39.140625" customWidth="1"/>
    <col min="6914" max="6914" width="32.85546875" customWidth="1"/>
    <col min="6915" max="6915" width="26.28515625" customWidth="1"/>
    <col min="6916" max="6916" width="17" customWidth="1"/>
    <col min="6917" max="6917" width="11.7109375" bestFit="1" customWidth="1"/>
    <col min="6918" max="6918" width="13" bestFit="1" customWidth="1"/>
    <col min="6920" max="6920" width="12.28515625" customWidth="1"/>
    <col min="6923" max="6923" width="15.28515625" customWidth="1"/>
    <col min="6924" max="6924" width="9" customWidth="1"/>
    <col min="6925" max="6928" width="5.7109375" customWidth="1"/>
    <col min="6929" max="6929" width="7.42578125" customWidth="1"/>
    <col min="7169" max="7169" width="39.140625" customWidth="1"/>
    <col min="7170" max="7170" width="32.85546875" customWidth="1"/>
    <col min="7171" max="7171" width="26.28515625" customWidth="1"/>
    <col min="7172" max="7172" width="17" customWidth="1"/>
    <col min="7173" max="7173" width="11.7109375" bestFit="1" customWidth="1"/>
    <col min="7174" max="7174" width="13" bestFit="1" customWidth="1"/>
    <col min="7176" max="7176" width="12.28515625" customWidth="1"/>
    <col min="7179" max="7179" width="15.28515625" customWidth="1"/>
    <col min="7180" max="7180" width="9" customWidth="1"/>
    <col min="7181" max="7184" width="5.7109375" customWidth="1"/>
    <col min="7185" max="7185" width="7.42578125" customWidth="1"/>
    <col min="7425" max="7425" width="39.140625" customWidth="1"/>
    <col min="7426" max="7426" width="32.85546875" customWidth="1"/>
    <col min="7427" max="7427" width="26.28515625" customWidth="1"/>
    <col min="7428" max="7428" width="17" customWidth="1"/>
    <col min="7429" max="7429" width="11.7109375" bestFit="1" customWidth="1"/>
    <col min="7430" max="7430" width="13" bestFit="1" customWidth="1"/>
    <col min="7432" max="7432" width="12.28515625" customWidth="1"/>
    <col min="7435" max="7435" width="15.28515625" customWidth="1"/>
    <col min="7436" max="7436" width="9" customWidth="1"/>
    <col min="7437" max="7440" width="5.7109375" customWidth="1"/>
    <col min="7441" max="7441" width="7.42578125" customWidth="1"/>
    <col min="7681" max="7681" width="39.140625" customWidth="1"/>
    <col min="7682" max="7682" width="32.85546875" customWidth="1"/>
    <col min="7683" max="7683" width="26.28515625" customWidth="1"/>
    <col min="7684" max="7684" width="17" customWidth="1"/>
    <col min="7685" max="7685" width="11.7109375" bestFit="1" customWidth="1"/>
    <col min="7686" max="7686" width="13" bestFit="1" customWidth="1"/>
    <col min="7688" max="7688" width="12.28515625" customWidth="1"/>
    <col min="7691" max="7691" width="15.28515625" customWidth="1"/>
    <col min="7692" max="7692" width="9" customWidth="1"/>
    <col min="7693" max="7696" width="5.7109375" customWidth="1"/>
    <col min="7697" max="7697" width="7.42578125" customWidth="1"/>
    <col min="7937" max="7937" width="39.140625" customWidth="1"/>
    <col min="7938" max="7938" width="32.85546875" customWidth="1"/>
    <col min="7939" max="7939" width="26.28515625" customWidth="1"/>
    <col min="7940" max="7940" width="17" customWidth="1"/>
    <col min="7941" max="7941" width="11.7109375" bestFit="1" customWidth="1"/>
    <col min="7942" max="7942" width="13" bestFit="1" customWidth="1"/>
    <col min="7944" max="7944" width="12.28515625" customWidth="1"/>
    <col min="7947" max="7947" width="15.28515625" customWidth="1"/>
    <col min="7948" max="7948" width="9" customWidth="1"/>
    <col min="7949" max="7952" width="5.7109375" customWidth="1"/>
    <col min="7953" max="7953" width="7.42578125" customWidth="1"/>
    <col min="8193" max="8193" width="39.140625" customWidth="1"/>
    <col min="8194" max="8194" width="32.85546875" customWidth="1"/>
    <col min="8195" max="8195" width="26.28515625" customWidth="1"/>
    <col min="8196" max="8196" width="17" customWidth="1"/>
    <col min="8197" max="8197" width="11.7109375" bestFit="1" customWidth="1"/>
    <col min="8198" max="8198" width="13" bestFit="1" customWidth="1"/>
    <col min="8200" max="8200" width="12.28515625" customWidth="1"/>
    <col min="8203" max="8203" width="15.28515625" customWidth="1"/>
    <col min="8204" max="8204" width="9" customWidth="1"/>
    <col min="8205" max="8208" width="5.7109375" customWidth="1"/>
    <col min="8209" max="8209" width="7.42578125" customWidth="1"/>
    <col min="8449" max="8449" width="39.140625" customWidth="1"/>
    <col min="8450" max="8450" width="32.85546875" customWidth="1"/>
    <col min="8451" max="8451" width="26.28515625" customWidth="1"/>
    <col min="8452" max="8452" width="17" customWidth="1"/>
    <col min="8453" max="8453" width="11.7109375" bestFit="1" customWidth="1"/>
    <col min="8454" max="8454" width="13" bestFit="1" customWidth="1"/>
    <col min="8456" max="8456" width="12.28515625" customWidth="1"/>
    <col min="8459" max="8459" width="15.28515625" customWidth="1"/>
    <col min="8460" max="8460" width="9" customWidth="1"/>
    <col min="8461" max="8464" width="5.7109375" customWidth="1"/>
    <col min="8465" max="8465" width="7.42578125" customWidth="1"/>
    <col min="8705" max="8705" width="39.140625" customWidth="1"/>
    <col min="8706" max="8706" width="32.85546875" customWidth="1"/>
    <col min="8707" max="8707" width="26.28515625" customWidth="1"/>
    <col min="8708" max="8708" width="17" customWidth="1"/>
    <col min="8709" max="8709" width="11.7109375" bestFit="1" customWidth="1"/>
    <col min="8710" max="8710" width="13" bestFit="1" customWidth="1"/>
    <col min="8712" max="8712" width="12.28515625" customWidth="1"/>
    <col min="8715" max="8715" width="15.28515625" customWidth="1"/>
    <col min="8716" max="8716" width="9" customWidth="1"/>
    <col min="8717" max="8720" width="5.7109375" customWidth="1"/>
    <col min="8721" max="8721" width="7.42578125" customWidth="1"/>
    <col min="8961" max="8961" width="39.140625" customWidth="1"/>
    <col min="8962" max="8962" width="32.85546875" customWidth="1"/>
    <col min="8963" max="8963" width="26.28515625" customWidth="1"/>
    <col min="8964" max="8964" width="17" customWidth="1"/>
    <col min="8965" max="8965" width="11.7109375" bestFit="1" customWidth="1"/>
    <col min="8966" max="8966" width="13" bestFit="1" customWidth="1"/>
    <col min="8968" max="8968" width="12.28515625" customWidth="1"/>
    <col min="8971" max="8971" width="15.28515625" customWidth="1"/>
    <col min="8972" max="8972" width="9" customWidth="1"/>
    <col min="8973" max="8976" width="5.7109375" customWidth="1"/>
    <col min="8977" max="8977" width="7.42578125" customWidth="1"/>
    <col min="9217" max="9217" width="39.140625" customWidth="1"/>
    <col min="9218" max="9218" width="32.85546875" customWidth="1"/>
    <col min="9219" max="9219" width="26.28515625" customWidth="1"/>
    <col min="9220" max="9220" width="17" customWidth="1"/>
    <col min="9221" max="9221" width="11.7109375" bestFit="1" customWidth="1"/>
    <col min="9222" max="9222" width="13" bestFit="1" customWidth="1"/>
    <col min="9224" max="9224" width="12.28515625" customWidth="1"/>
    <col min="9227" max="9227" width="15.28515625" customWidth="1"/>
    <col min="9228" max="9228" width="9" customWidth="1"/>
    <col min="9229" max="9232" width="5.7109375" customWidth="1"/>
    <col min="9233" max="9233" width="7.42578125" customWidth="1"/>
    <col min="9473" max="9473" width="39.140625" customWidth="1"/>
    <col min="9474" max="9474" width="32.85546875" customWidth="1"/>
    <col min="9475" max="9475" width="26.28515625" customWidth="1"/>
    <col min="9476" max="9476" width="17" customWidth="1"/>
    <col min="9477" max="9477" width="11.7109375" bestFit="1" customWidth="1"/>
    <col min="9478" max="9478" width="13" bestFit="1" customWidth="1"/>
    <col min="9480" max="9480" width="12.28515625" customWidth="1"/>
    <col min="9483" max="9483" width="15.28515625" customWidth="1"/>
    <col min="9484" max="9484" width="9" customWidth="1"/>
    <col min="9485" max="9488" width="5.7109375" customWidth="1"/>
    <col min="9489" max="9489" width="7.42578125" customWidth="1"/>
    <col min="9729" max="9729" width="39.140625" customWidth="1"/>
    <col min="9730" max="9730" width="32.85546875" customWidth="1"/>
    <col min="9731" max="9731" width="26.28515625" customWidth="1"/>
    <col min="9732" max="9732" width="17" customWidth="1"/>
    <col min="9733" max="9733" width="11.7109375" bestFit="1" customWidth="1"/>
    <col min="9734" max="9734" width="13" bestFit="1" customWidth="1"/>
    <col min="9736" max="9736" width="12.28515625" customWidth="1"/>
    <col min="9739" max="9739" width="15.28515625" customWidth="1"/>
    <col min="9740" max="9740" width="9" customWidth="1"/>
    <col min="9741" max="9744" width="5.7109375" customWidth="1"/>
    <col min="9745" max="9745" width="7.42578125" customWidth="1"/>
    <col min="9985" max="9985" width="39.140625" customWidth="1"/>
    <col min="9986" max="9986" width="32.85546875" customWidth="1"/>
    <col min="9987" max="9987" width="26.28515625" customWidth="1"/>
    <col min="9988" max="9988" width="17" customWidth="1"/>
    <col min="9989" max="9989" width="11.7109375" bestFit="1" customWidth="1"/>
    <col min="9990" max="9990" width="13" bestFit="1" customWidth="1"/>
    <col min="9992" max="9992" width="12.28515625" customWidth="1"/>
    <col min="9995" max="9995" width="15.28515625" customWidth="1"/>
    <col min="9996" max="9996" width="9" customWidth="1"/>
    <col min="9997" max="10000" width="5.7109375" customWidth="1"/>
    <col min="10001" max="10001" width="7.42578125" customWidth="1"/>
    <col min="10241" max="10241" width="39.140625" customWidth="1"/>
    <col min="10242" max="10242" width="32.85546875" customWidth="1"/>
    <col min="10243" max="10243" width="26.28515625" customWidth="1"/>
    <col min="10244" max="10244" width="17" customWidth="1"/>
    <col min="10245" max="10245" width="11.7109375" bestFit="1" customWidth="1"/>
    <col min="10246" max="10246" width="13" bestFit="1" customWidth="1"/>
    <col min="10248" max="10248" width="12.28515625" customWidth="1"/>
    <col min="10251" max="10251" width="15.28515625" customWidth="1"/>
    <col min="10252" max="10252" width="9" customWidth="1"/>
    <col min="10253" max="10256" width="5.7109375" customWidth="1"/>
    <col min="10257" max="10257" width="7.42578125" customWidth="1"/>
    <col min="10497" max="10497" width="39.140625" customWidth="1"/>
    <col min="10498" max="10498" width="32.85546875" customWidth="1"/>
    <col min="10499" max="10499" width="26.28515625" customWidth="1"/>
    <col min="10500" max="10500" width="17" customWidth="1"/>
    <col min="10501" max="10501" width="11.7109375" bestFit="1" customWidth="1"/>
    <col min="10502" max="10502" width="13" bestFit="1" customWidth="1"/>
    <col min="10504" max="10504" width="12.28515625" customWidth="1"/>
    <col min="10507" max="10507" width="15.28515625" customWidth="1"/>
    <col min="10508" max="10508" width="9" customWidth="1"/>
    <col min="10509" max="10512" width="5.7109375" customWidth="1"/>
    <col min="10513" max="10513" width="7.42578125" customWidth="1"/>
    <col min="10753" max="10753" width="39.140625" customWidth="1"/>
    <col min="10754" max="10754" width="32.85546875" customWidth="1"/>
    <col min="10755" max="10755" width="26.28515625" customWidth="1"/>
    <col min="10756" max="10756" width="17" customWidth="1"/>
    <col min="10757" max="10757" width="11.7109375" bestFit="1" customWidth="1"/>
    <col min="10758" max="10758" width="13" bestFit="1" customWidth="1"/>
    <col min="10760" max="10760" width="12.28515625" customWidth="1"/>
    <col min="10763" max="10763" width="15.28515625" customWidth="1"/>
    <col min="10764" max="10764" width="9" customWidth="1"/>
    <col min="10765" max="10768" width="5.7109375" customWidth="1"/>
    <col min="10769" max="10769" width="7.42578125" customWidth="1"/>
    <col min="11009" max="11009" width="39.140625" customWidth="1"/>
    <col min="11010" max="11010" width="32.85546875" customWidth="1"/>
    <col min="11011" max="11011" width="26.28515625" customWidth="1"/>
    <col min="11012" max="11012" width="17" customWidth="1"/>
    <col min="11013" max="11013" width="11.7109375" bestFit="1" customWidth="1"/>
    <col min="11014" max="11014" width="13" bestFit="1" customWidth="1"/>
    <col min="11016" max="11016" width="12.28515625" customWidth="1"/>
    <col min="11019" max="11019" width="15.28515625" customWidth="1"/>
    <col min="11020" max="11020" width="9" customWidth="1"/>
    <col min="11021" max="11024" width="5.7109375" customWidth="1"/>
    <col min="11025" max="11025" width="7.42578125" customWidth="1"/>
    <col min="11265" max="11265" width="39.140625" customWidth="1"/>
    <col min="11266" max="11266" width="32.85546875" customWidth="1"/>
    <col min="11267" max="11267" width="26.28515625" customWidth="1"/>
    <col min="11268" max="11268" width="17" customWidth="1"/>
    <col min="11269" max="11269" width="11.7109375" bestFit="1" customWidth="1"/>
    <col min="11270" max="11270" width="13" bestFit="1" customWidth="1"/>
    <col min="11272" max="11272" width="12.28515625" customWidth="1"/>
    <col min="11275" max="11275" width="15.28515625" customWidth="1"/>
    <col min="11276" max="11276" width="9" customWidth="1"/>
    <col min="11277" max="11280" width="5.7109375" customWidth="1"/>
    <col min="11281" max="11281" width="7.42578125" customWidth="1"/>
    <col min="11521" max="11521" width="39.140625" customWidth="1"/>
    <col min="11522" max="11522" width="32.85546875" customWidth="1"/>
    <col min="11523" max="11523" width="26.28515625" customWidth="1"/>
    <col min="11524" max="11524" width="17" customWidth="1"/>
    <col min="11525" max="11525" width="11.7109375" bestFit="1" customWidth="1"/>
    <col min="11526" max="11526" width="13" bestFit="1" customWidth="1"/>
    <col min="11528" max="11528" width="12.28515625" customWidth="1"/>
    <col min="11531" max="11531" width="15.28515625" customWidth="1"/>
    <col min="11532" max="11532" width="9" customWidth="1"/>
    <col min="11533" max="11536" width="5.7109375" customWidth="1"/>
    <col min="11537" max="11537" width="7.42578125" customWidth="1"/>
    <col min="11777" max="11777" width="39.140625" customWidth="1"/>
    <col min="11778" max="11778" width="32.85546875" customWidth="1"/>
    <col min="11779" max="11779" width="26.28515625" customWidth="1"/>
    <col min="11780" max="11780" width="17" customWidth="1"/>
    <col min="11781" max="11781" width="11.7109375" bestFit="1" customWidth="1"/>
    <col min="11782" max="11782" width="13" bestFit="1" customWidth="1"/>
    <col min="11784" max="11784" width="12.28515625" customWidth="1"/>
    <col min="11787" max="11787" width="15.28515625" customWidth="1"/>
    <col min="11788" max="11788" width="9" customWidth="1"/>
    <col min="11789" max="11792" width="5.7109375" customWidth="1"/>
    <col min="11793" max="11793" width="7.42578125" customWidth="1"/>
    <col min="12033" max="12033" width="39.140625" customWidth="1"/>
    <col min="12034" max="12034" width="32.85546875" customWidth="1"/>
    <col min="12035" max="12035" width="26.28515625" customWidth="1"/>
    <col min="12036" max="12036" width="17" customWidth="1"/>
    <col min="12037" max="12037" width="11.7109375" bestFit="1" customWidth="1"/>
    <col min="12038" max="12038" width="13" bestFit="1" customWidth="1"/>
    <col min="12040" max="12040" width="12.28515625" customWidth="1"/>
    <col min="12043" max="12043" width="15.28515625" customWidth="1"/>
    <col min="12044" max="12044" width="9" customWidth="1"/>
    <col min="12045" max="12048" width="5.7109375" customWidth="1"/>
    <col min="12049" max="12049" width="7.42578125" customWidth="1"/>
    <col min="12289" max="12289" width="39.140625" customWidth="1"/>
    <col min="12290" max="12290" width="32.85546875" customWidth="1"/>
    <col min="12291" max="12291" width="26.28515625" customWidth="1"/>
    <col min="12292" max="12292" width="17" customWidth="1"/>
    <col min="12293" max="12293" width="11.7109375" bestFit="1" customWidth="1"/>
    <col min="12294" max="12294" width="13" bestFit="1" customWidth="1"/>
    <col min="12296" max="12296" width="12.28515625" customWidth="1"/>
    <col min="12299" max="12299" width="15.28515625" customWidth="1"/>
    <col min="12300" max="12300" width="9" customWidth="1"/>
    <col min="12301" max="12304" width="5.7109375" customWidth="1"/>
    <col min="12305" max="12305" width="7.42578125" customWidth="1"/>
    <col min="12545" max="12545" width="39.140625" customWidth="1"/>
    <col min="12546" max="12546" width="32.85546875" customWidth="1"/>
    <col min="12547" max="12547" width="26.28515625" customWidth="1"/>
    <col min="12548" max="12548" width="17" customWidth="1"/>
    <col min="12549" max="12549" width="11.7109375" bestFit="1" customWidth="1"/>
    <col min="12550" max="12550" width="13" bestFit="1" customWidth="1"/>
    <col min="12552" max="12552" width="12.28515625" customWidth="1"/>
    <col min="12555" max="12555" width="15.28515625" customWidth="1"/>
    <col min="12556" max="12556" width="9" customWidth="1"/>
    <col min="12557" max="12560" width="5.7109375" customWidth="1"/>
    <col min="12561" max="12561" width="7.42578125" customWidth="1"/>
    <col min="12801" max="12801" width="39.140625" customWidth="1"/>
    <col min="12802" max="12802" width="32.85546875" customWidth="1"/>
    <col min="12803" max="12803" width="26.28515625" customWidth="1"/>
    <col min="12804" max="12804" width="17" customWidth="1"/>
    <col min="12805" max="12805" width="11.7109375" bestFit="1" customWidth="1"/>
    <col min="12806" max="12806" width="13" bestFit="1" customWidth="1"/>
    <col min="12808" max="12808" width="12.28515625" customWidth="1"/>
    <col min="12811" max="12811" width="15.28515625" customWidth="1"/>
    <col min="12812" max="12812" width="9" customWidth="1"/>
    <col min="12813" max="12816" width="5.7109375" customWidth="1"/>
    <col min="12817" max="12817" width="7.42578125" customWidth="1"/>
    <col min="13057" max="13057" width="39.140625" customWidth="1"/>
    <col min="13058" max="13058" width="32.85546875" customWidth="1"/>
    <col min="13059" max="13059" width="26.28515625" customWidth="1"/>
    <col min="13060" max="13060" width="17" customWidth="1"/>
    <col min="13061" max="13061" width="11.7109375" bestFit="1" customWidth="1"/>
    <col min="13062" max="13062" width="13" bestFit="1" customWidth="1"/>
    <col min="13064" max="13064" width="12.28515625" customWidth="1"/>
    <col min="13067" max="13067" width="15.28515625" customWidth="1"/>
    <col min="13068" max="13068" width="9" customWidth="1"/>
    <col min="13069" max="13072" width="5.7109375" customWidth="1"/>
    <col min="13073" max="13073" width="7.42578125" customWidth="1"/>
    <col min="13313" max="13313" width="39.140625" customWidth="1"/>
    <col min="13314" max="13314" width="32.85546875" customWidth="1"/>
    <col min="13315" max="13315" width="26.28515625" customWidth="1"/>
    <col min="13316" max="13316" width="17" customWidth="1"/>
    <col min="13317" max="13317" width="11.7109375" bestFit="1" customWidth="1"/>
    <col min="13318" max="13318" width="13" bestFit="1" customWidth="1"/>
    <col min="13320" max="13320" width="12.28515625" customWidth="1"/>
    <col min="13323" max="13323" width="15.28515625" customWidth="1"/>
    <col min="13324" max="13324" width="9" customWidth="1"/>
    <col min="13325" max="13328" width="5.7109375" customWidth="1"/>
    <col min="13329" max="13329" width="7.42578125" customWidth="1"/>
    <col min="13569" max="13569" width="39.140625" customWidth="1"/>
    <col min="13570" max="13570" width="32.85546875" customWidth="1"/>
    <col min="13571" max="13571" width="26.28515625" customWidth="1"/>
    <col min="13572" max="13572" width="17" customWidth="1"/>
    <col min="13573" max="13573" width="11.7109375" bestFit="1" customWidth="1"/>
    <col min="13574" max="13574" width="13" bestFit="1" customWidth="1"/>
    <col min="13576" max="13576" width="12.28515625" customWidth="1"/>
    <col min="13579" max="13579" width="15.28515625" customWidth="1"/>
    <col min="13580" max="13580" width="9" customWidth="1"/>
    <col min="13581" max="13584" width="5.7109375" customWidth="1"/>
    <col min="13585" max="13585" width="7.42578125" customWidth="1"/>
    <col min="13825" max="13825" width="39.140625" customWidth="1"/>
    <col min="13826" max="13826" width="32.85546875" customWidth="1"/>
    <col min="13827" max="13827" width="26.28515625" customWidth="1"/>
    <col min="13828" max="13828" width="17" customWidth="1"/>
    <col min="13829" max="13829" width="11.7109375" bestFit="1" customWidth="1"/>
    <col min="13830" max="13830" width="13" bestFit="1" customWidth="1"/>
    <col min="13832" max="13832" width="12.28515625" customWidth="1"/>
    <col min="13835" max="13835" width="15.28515625" customWidth="1"/>
    <col min="13836" max="13836" width="9" customWidth="1"/>
    <col min="13837" max="13840" width="5.7109375" customWidth="1"/>
    <col min="13841" max="13841" width="7.42578125" customWidth="1"/>
    <col min="14081" max="14081" width="39.140625" customWidth="1"/>
    <col min="14082" max="14082" width="32.85546875" customWidth="1"/>
    <col min="14083" max="14083" width="26.28515625" customWidth="1"/>
    <col min="14084" max="14084" width="17" customWidth="1"/>
    <col min="14085" max="14085" width="11.7109375" bestFit="1" customWidth="1"/>
    <col min="14086" max="14086" width="13" bestFit="1" customWidth="1"/>
    <col min="14088" max="14088" width="12.28515625" customWidth="1"/>
    <col min="14091" max="14091" width="15.28515625" customWidth="1"/>
    <col min="14092" max="14092" width="9" customWidth="1"/>
    <col min="14093" max="14096" width="5.7109375" customWidth="1"/>
    <col min="14097" max="14097" width="7.42578125" customWidth="1"/>
    <col min="14337" max="14337" width="39.140625" customWidth="1"/>
    <col min="14338" max="14338" width="32.85546875" customWidth="1"/>
    <col min="14339" max="14339" width="26.28515625" customWidth="1"/>
    <col min="14340" max="14340" width="17" customWidth="1"/>
    <col min="14341" max="14341" width="11.7109375" bestFit="1" customWidth="1"/>
    <col min="14342" max="14342" width="13" bestFit="1" customWidth="1"/>
    <col min="14344" max="14344" width="12.28515625" customWidth="1"/>
    <col min="14347" max="14347" width="15.28515625" customWidth="1"/>
    <col min="14348" max="14348" width="9" customWidth="1"/>
    <col min="14349" max="14352" width="5.7109375" customWidth="1"/>
    <col min="14353" max="14353" width="7.42578125" customWidth="1"/>
    <col min="14593" max="14593" width="39.140625" customWidth="1"/>
    <col min="14594" max="14594" width="32.85546875" customWidth="1"/>
    <col min="14595" max="14595" width="26.28515625" customWidth="1"/>
    <col min="14596" max="14596" width="17" customWidth="1"/>
    <col min="14597" max="14597" width="11.7109375" bestFit="1" customWidth="1"/>
    <col min="14598" max="14598" width="13" bestFit="1" customWidth="1"/>
    <col min="14600" max="14600" width="12.28515625" customWidth="1"/>
    <col min="14603" max="14603" width="15.28515625" customWidth="1"/>
    <col min="14604" max="14604" width="9" customWidth="1"/>
    <col min="14605" max="14608" width="5.7109375" customWidth="1"/>
    <col min="14609" max="14609" width="7.42578125" customWidth="1"/>
    <col min="14849" max="14849" width="39.140625" customWidth="1"/>
    <col min="14850" max="14850" width="32.85546875" customWidth="1"/>
    <col min="14851" max="14851" width="26.28515625" customWidth="1"/>
    <col min="14852" max="14852" width="17" customWidth="1"/>
    <col min="14853" max="14853" width="11.7109375" bestFit="1" customWidth="1"/>
    <col min="14854" max="14854" width="13" bestFit="1" customWidth="1"/>
    <col min="14856" max="14856" width="12.28515625" customWidth="1"/>
    <col min="14859" max="14859" width="15.28515625" customWidth="1"/>
    <col min="14860" max="14860" width="9" customWidth="1"/>
    <col min="14861" max="14864" width="5.7109375" customWidth="1"/>
    <col min="14865" max="14865" width="7.42578125" customWidth="1"/>
    <col min="15105" max="15105" width="39.140625" customWidth="1"/>
    <col min="15106" max="15106" width="32.85546875" customWidth="1"/>
    <col min="15107" max="15107" width="26.28515625" customWidth="1"/>
    <col min="15108" max="15108" width="17" customWidth="1"/>
    <col min="15109" max="15109" width="11.7109375" bestFit="1" customWidth="1"/>
    <col min="15110" max="15110" width="13" bestFit="1" customWidth="1"/>
    <col min="15112" max="15112" width="12.28515625" customWidth="1"/>
    <col min="15115" max="15115" width="15.28515625" customWidth="1"/>
    <col min="15116" max="15116" width="9" customWidth="1"/>
    <col min="15117" max="15120" width="5.7109375" customWidth="1"/>
    <col min="15121" max="15121" width="7.42578125" customWidth="1"/>
    <col min="15361" max="15361" width="39.140625" customWidth="1"/>
    <col min="15362" max="15362" width="32.85546875" customWidth="1"/>
    <col min="15363" max="15363" width="26.28515625" customWidth="1"/>
    <col min="15364" max="15364" width="17" customWidth="1"/>
    <col min="15365" max="15365" width="11.7109375" bestFit="1" customWidth="1"/>
    <col min="15366" max="15366" width="13" bestFit="1" customWidth="1"/>
    <col min="15368" max="15368" width="12.28515625" customWidth="1"/>
    <col min="15371" max="15371" width="15.28515625" customWidth="1"/>
    <col min="15372" max="15372" width="9" customWidth="1"/>
    <col min="15373" max="15376" width="5.7109375" customWidth="1"/>
    <col min="15377" max="15377" width="7.42578125" customWidth="1"/>
    <col min="15617" max="15617" width="39.140625" customWidth="1"/>
    <col min="15618" max="15618" width="32.85546875" customWidth="1"/>
    <col min="15619" max="15619" width="26.28515625" customWidth="1"/>
    <col min="15620" max="15620" width="17" customWidth="1"/>
    <col min="15621" max="15621" width="11.7109375" bestFit="1" customWidth="1"/>
    <col min="15622" max="15622" width="13" bestFit="1" customWidth="1"/>
    <col min="15624" max="15624" width="12.28515625" customWidth="1"/>
    <col min="15627" max="15627" width="15.28515625" customWidth="1"/>
    <col min="15628" max="15628" width="9" customWidth="1"/>
    <col min="15629" max="15632" width="5.7109375" customWidth="1"/>
    <col min="15633" max="15633" width="7.42578125" customWidth="1"/>
    <col min="15873" max="15873" width="39.140625" customWidth="1"/>
    <col min="15874" max="15874" width="32.85546875" customWidth="1"/>
    <col min="15875" max="15875" width="26.28515625" customWidth="1"/>
    <col min="15876" max="15876" width="17" customWidth="1"/>
    <col min="15877" max="15877" width="11.7109375" bestFit="1" customWidth="1"/>
    <col min="15878" max="15878" width="13" bestFit="1" customWidth="1"/>
    <col min="15880" max="15880" width="12.28515625" customWidth="1"/>
    <col min="15883" max="15883" width="15.28515625" customWidth="1"/>
    <col min="15884" max="15884" width="9" customWidth="1"/>
    <col min="15885" max="15888" width="5.7109375" customWidth="1"/>
    <col min="15889" max="15889" width="7.42578125" customWidth="1"/>
    <col min="16129" max="16129" width="39.140625" customWidth="1"/>
    <col min="16130" max="16130" width="32.85546875" customWidth="1"/>
    <col min="16131" max="16131" width="26.28515625" customWidth="1"/>
    <col min="16132" max="16132" width="17" customWidth="1"/>
    <col min="16133" max="16133" width="11.7109375" bestFit="1" customWidth="1"/>
    <col min="16134" max="16134" width="13" bestFit="1" customWidth="1"/>
    <col min="16136" max="16136" width="12.28515625" customWidth="1"/>
    <col min="16139" max="16139" width="15.28515625" customWidth="1"/>
    <col min="16140" max="16140" width="9" customWidth="1"/>
    <col min="16141" max="16144" width="5.7109375" customWidth="1"/>
    <col min="16145" max="16145" width="7.42578125" customWidth="1"/>
  </cols>
  <sheetData>
    <row r="1" spans="1:17" x14ac:dyDescent="0.25">
      <c r="A1" s="375"/>
      <c r="B1" s="375"/>
      <c r="C1" s="375"/>
      <c r="D1" s="375"/>
      <c r="E1" s="375"/>
    </row>
    <row r="2" spans="1:17" ht="30" customHeight="1" x14ac:dyDescent="0.25">
      <c r="A2" s="376" t="s">
        <v>389</v>
      </c>
      <c r="B2" s="376" t="s">
        <v>231</v>
      </c>
      <c r="C2" s="376"/>
      <c r="D2" s="376"/>
      <c r="E2" s="376"/>
    </row>
    <row r="3" spans="1:17" ht="20.25" customHeight="1" x14ac:dyDescent="0.25">
      <c r="A3" s="376" t="s">
        <v>5</v>
      </c>
      <c r="B3" s="377" t="s">
        <v>239</v>
      </c>
      <c r="C3" s="378"/>
      <c r="D3" s="376"/>
      <c r="E3" s="376"/>
    </row>
    <row r="4" spans="1:17" ht="19.5" customHeight="1" x14ac:dyDescent="0.25">
      <c r="A4" s="376" t="s">
        <v>234</v>
      </c>
      <c r="B4" s="1602" t="s">
        <v>240</v>
      </c>
      <c r="C4" s="1602"/>
      <c r="D4" s="376"/>
      <c r="E4" s="376"/>
    </row>
    <row r="5" spans="1:17" ht="18" customHeight="1" x14ac:dyDescent="0.25">
      <c r="A5" s="376" t="s">
        <v>235</v>
      </c>
      <c r="B5" s="379" t="s">
        <v>237</v>
      </c>
      <c r="C5" s="376"/>
      <c r="D5" s="376"/>
      <c r="E5" s="376"/>
    </row>
    <row r="6" spans="1:17" ht="30" customHeight="1" x14ac:dyDescent="0.25">
      <c r="A6" s="379" t="s">
        <v>233</v>
      </c>
      <c r="B6" s="1603" t="s">
        <v>492</v>
      </c>
      <c r="C6" s="1603"/>
      <c r="D6" s="1603"/>
      <c r="E6" s="376"/>
    </row>
    <row r="7" spans="1:17" ht="30" customHeight="1" x14ac:dyDescent="0.25">
      <c r="A7" s="379" t="s">
        <v>232</v>
      </c>
      <c r="B7" s="1603" t="s">
        <v>238</v>
      </c>
      <c r="C7" s="1603"/>
      <c r="D7" s="1603"/>
      <c r="E7" s="1603"/>
      <c r="F7" s="178"/>
      <c r="G7" s="178"/>
      <c r="H7" s="178"/>
      <c r="I7" s="178"/>
      <c r="J7" s="380" t="s">
        <v>482</v>
      </c>
    </row>
    <row r="8" spans="1:17" ht="15" customHeight="1" x14ac:dyDescent="0.25">
      <c r="A8" s="1815" t="s">
        <v>493</v>
      </c>
      <c r="B8" s="1815"/>
      <c r="C8" s="381"/>
      <c r="D8" s="381"/>
      <c r="E8" s="381"/>
      <c r="F8" s="382" t="s">
        <v>494</v>
      </c>
      <c r="G8" s="178"/>
      <c r="H8" s="178"/>
      <c r="I8" s="178"/>
    </row>
    <row r="9" spans="1:17" ht="13.5" customHeight="1" x14ac:dyDescent="0.3">
      <c r="A9" s="376" t="s">
        <v>495</v>
      </c>
      <c r="C9" s="383"/>
      <c r="D9" s="384"/>
      <c r="E9" s="83"/>
      <c r="F9" s="83"/>
    </row>
    <row r="10" spans="1:17" ht="23.25" customHeight="1" thickBot="1" x14ac:dyDescent="0.3">
      <c r="A10" s="1774" t="s">
        <v>493</v>
      </c>
      <c r="B10" s="1774"/>
      <c r="C10" s="1774"/>
      <c r="D10" s="1774"/>
      <c r="E10" s="1774"/>
      <c r="F10" s="1774"/>
      <c r="G10" s="1774"/>
      <c r="H10" s="1774"/>
      <c r="I10" s="1774"/>
      <c r="J10" s="1774"/>
      <c r="K10" s="1774"/>
      <c r="L10" s="1774"/>
    </row>
    <row r="11" spans="1:17" ht="16.5" thickBot="1" x14ac:dyDescent="0.3">
      <c r="A11" s="1712" t="s">
        <v>496</v>
      </c>
      <c r="B11" s="1712" t="s">
        <v>497</v>
      </c>
      <c r="C11" s="1712" t="s">
        <v>498</v>
      </c>
      <c r="D11" s="1714" t="s">
        <v>499</v>
      </c>
      <c r="E11" s="1714" t="s">
        <v>500</v>
      </c>
      <c r="F11" s="1800" t="s">
        <v>501</v>
      </c>
      <c r="G11" s="1768" t="s">
        <v>502</v>
      </c>
      <c r="H11" s="1766"/>
      <c r="I11" s="1766"/>
      <c r="J11" s="1767"/>
      <c r="K11" s="1802" t="s">
        <v>3</v>
      </c>
      <c r="L11" s="1803"/>
      <c r="M11" s="1806" t="s">
        <v>4</v>
      </c>
      <c r="N11" s="1806"/>
      <c r="O11" s="1806"/>
      <c r="P11" s="1806"/>
      <c r="Q11" s="1807"/>
    </row>
    <row r="12" spans="1:17" ht="9.75" customHeight="1" x14ac:dyDescent="0.25">
      <c r="A12" s="1713"/>
      <c r="B12" s="1816"/>
      <c r="C12" s="1816"/>
      <c r="D12" s="1713"/>
      <c r="E12" s="1713"/>
      <c r="F12" s="1801"/>
      <c r="G12" s="385" t="s">
        <v>0</v>
      </c>
      <c r="H12" s="386" t="s">
        <v>1</v>
      </c>
      <c r="I12" s="386" t="s">
        <v>503</v>
      </c>
      <c r="J12" s="387" t="s">
        <v>2</v>
      </c>
      <c r="K12" s="1804"/>
      <c r="L12" s="1805"/>
      <c r="M12" s="1806"/>
      <c r="N12" s="1806"/>
      <c r="O12" s="1806"/>
      <c r="P12" s="1806"/>
      <c r="Q12" s="1807"/>
    </row>
    <row r="13" spans="1:17" ht="50.1" customHeight="1" x14ac:dyDescent="0.25">
      <c r="A13" s="1789" t="s">
        <v>35</v>
      </c>
      <c r="B13" s="1808" t="s">
        <v>504</v>
      </c>
      <c r="C13" s="388" t="s">
        <v>505</v>
      </c>
      <c r="D13" s="388" t="s">
        <v>506</v>
      </c>
      <c r="E13" s="209">
        <v>1</v>
      </c>
      <c r="F13" s="209">
        <v>7</v>
      </c>
      <c r="G13" s="209">
        <v>2</v>
      </c>
      <c r="H13" s="209">
        <v>2</v>
      </c>
      <c r="I13" s="209">
        <v>2</v>
      </c>
      <c r="J13" s="209">
        <v>1</v>
      </c>
      <c r="K13" s="1809">
        <f>SUM(B17:B23)</f>
        <v>196250</v>
      </c>
      <c r="L13" s="1810"/>
      <c r="M13" s="1811" t="s">
        <v>507</v>
      </c>
      <c r="N13" s="1812"/>
      <c r="O13" s="1812"/>
      <c r="P13" s="1812"/>
      <c r="Q13" s="1813"/>
    </row>
    <row r="14" spans="1:17" ht="50.1" customHeight="1" thickBot="1" x14ac:dyDescent="0.3">
      <c r="A14" s="1789"/>
      <c r="B14" s="1808"/>
      <c r="C14" s="389" t="s">
        <v>508</v>
      </c>
      <c r="D14" s="388" t="s">
        <v>509</v>
      </c>
      <c r="E14" s="209">
        <v>1</v>
      </c>
      <c r="F14" s="209">
        <v>6</v>
      </c>
      <c r="G14" s="209">
        <v>1</v>
      </c>
      <c r="H14" s="209">
        <v>1</v>
      </c>
      <c r="I14" s="209">
        <v>1</v>
      </c>
      <c r="J14" s="209">
        <v>1</v>
      </c>
      <c r="K14" s="1809">
        <f>SUM(B24)</f>
        <v>20720</v>
      </c>
      <c r="L14" s="1810"/>
      <c r="M14" s="1701"/>
      <c r="N14" s="1702"/>
      <c r="O14" s="1702"/>
      <c r="P14" s="1702"/>
      <c r="Q14" s="1814"/>
    </row>
    <row r="15" spans="1:17" ht="21.75" customHeight="1" thickBot="1" x14ac:dyDescent="0.3">
      <c r="A15" s="1790" t="s">
        <v>510</v>
      </c>
      <c r="B15" s="1792" t="s">
        <v>511</v>
      </c>
      <c r="C15" s="1793" t="s">
        <v>6</v>
      </c>
      <c r="D15" s="1794"/>
      <c r="E15" s="1794"/>
      <c r="F15" s="1795"/>
      <c r="G15" s="1793" t="s">
        <v>512</v>
      </c>
      <c r="H15" s="1796"/>
      <c r="I15" s="1796"/>
      <c r="J15" s="1797"/>
      <c r="K15" s="1798" t="s">
        <v>513</v>
      </c>
      <c r="L15" s="1768" t="s">
        <v>514</v>
      </c>
      <c r="M15" s="1765"/>
      <c r="N15" s="1765"/>
      <c r="O15" s="1765"/>
      <c r="P15" s="1772"/>
      <c r="Q15" s="1773"/>
    </row>
    <row r="16" spans="1:17" ht="28.5" customHeight="1" thickBot="1" x14ac:dyDescent="0.3">
      <c r="A16" s="1791"/>
      <c r="B16" s="1791"/>
      <c r="C16" s="390" t="s">
        <v>515</v>
      </c>
      <c r="D16" s="391" t="s">
        <v>7</v>
      </c>
      <c r="E16" s="391" t="s">
        <v>516</v>
      </c>
      <c r="F16" s="391" t="s">
        <v>8</v>
      </c>
      <c r="G16" s="392" t="s">
        <v>0</v>
      </c>
      <c r="H16" s="392" t="s">
        <v>1</v>
      </c>
      <c r="I16" s="392" t="s">
        <v>503</v>
      </c>
      <c r="J16" s="393" t="s">
        <v>2</v>
      </c>
      <c r="K16" s="1799"/>
      <c r="L16" s="394" t="s">
        <v>9</v>
      </c>
      <c r="M16" s="394" t="s">
        <v>10</v>
      </c>
      <c r="N16" s="394" t="s">
        <v>11</v>
      </c>
      <c r="O16" s="394" t="s">
        <v>12</v>
      </c>
      <c r="P16" s="394" t="s">
        <v>13</v>
      </c>
      <c r="Q16" s="394" t="s">
        <v>14</v>
      </c>
    </row>
    <row r="17" spans="1:17" ht="24.95" customHeight="1" thickBot="1" x14ac:dyDescent="0.3">
      <c r="A17" s="1787" t="s">
        <v>517</v>
      </c>
      <c r="B17" s="1708">
        <v>31250</v>
      </c>
      <c r="C17" s="395" t="s">
        <v>518</v>
      </c>
      <c r="D17" s="396">
        <v>4</v>
      </c>
      <c r="E17" s="397">
        <v>300</v>
      </c>
      <c r="F17" s="397">
        <f>+D17*E17</f>
        <v>1200</v>
      </c>
      <c r="G17" s="398">
        <f>+F17/4</f>
        <v>300</v>
      </c>
      <c r="H17" s="398">
        <f>+$G17</f>
        <v>300</v>
      </c>
      <c r="I17" s="398">
        <f t="shared" ref="I17:J19" si="0">+$G17</f>
        <v>300</v>
      </c>
      <c r="J17" s="398">
        <f t="shared" si="0"/>
        <v>300</v>
      </c>
      <c r="K17" s="399" t="s">
        <v>519</v>
      </c>
      <c r="L17" s="399" t="s">
        <v>478</v>
      </c>
      <c r="M17" s="399">
        <v>2</v>
      </c>
      <c r="N17" s="400">
        <v>3</v>
      </c>
      <c r="O17" s="400">
        <v>1</v>
      </c>
      <c r="P17" s="400">
        <v>1</v>
      </c>
      <c r="Q17" s="401"/>
    </row>
    <row r="18" spans="1:17" ht="24.95" customHeight="1" thickBot="1" x14ac:dyDescent="0.3">
      <c r="A18" s="1787"/>
      <c r="B18" s="1708"/>
      <c r="C18" s="395" t="s">
        <v>520</v>
      </c>
      <c r="D18" s="396">
        <v>5</v>
      </c>
      <c r="E18" s="397">
        <v>250</v>
      </c>
      <c r="F18" s="397">
        <f t="shared" ref="F18:F27" si="1">+D18*E18</f>
        <v>1250</v>
      </c>
      <c r="G18" s="398">
        <f>+F18/4</f>
        <v>312.5</v>
      </c>
      <c r="H18" s="398">
        <f>+$G18</f>
        <v>312.5</v>
      </c>
      <c r="I18" s="398">
        <f t="shared" si="0"/>
        <v>312.5</v>
      </c>
      <c r="J18" s="398">
        <f t="shared" si="0"/>
        <v>312.5</v>
      </c>
      <c r="K18" s="399" t="s">
        <v>519</v>
      </c>
      <c r="L18" s="402" t="s">
        <v>478</v>
      </c>
      <c r="M18" s="402">
        <v>2</v>
      </c>
      <c r="N18" s="403">
        <v>3</v>
      </c>
      <c r="O18" s="403">
        <v>3</v>
      </c>
      <c r="P18" s="403">
        <v>1</v>
      </c>
      <c r="Q18" s="404"/>
    </row>
    <row r="19" spans="1:17" ht="25.5" customHeight="1" thickBot="1" x14ac:dyDescent="0.3">
      <c r="A19" s="1787"/>
      <c r="B19" s="1708"/>
      <c r="C19" s="395" t="s">
        <v>521</v>
      </c>
      <c r="D19" s="396">
        <v>6</v>
      </c>
      <c r="E19" s="397">
        <v>1000</v>
      </c>
      <c r="F19" s="397">
        <f t="shared" si="1"/>
        <v>6000</v>
      </c>
      <c r="G19" s="398">
        <f>+F19/4</f>
        <v>1500</v>
      </c>
      <c r="H19" s="398">
        <f>+$G19</f>
        <v>1500</v>
      </c>
      <c r="I19" s="398">
        <f t="shared" si="0"/>
        <v>1500</v>
      </c>
      <c r="J19" s="398">
        <f t="shared" si="0"/>
        <v>1500</v>
      </c>
      <c r="K19" s="399" t="s">
        <v>519</v>
      </c>
      <c r="L19" s="402" t="s">
        <v>478</v>
      </c>
      <c r="M19" s="402">
        <v>2</v>
      </c>
      <c r="N19" s="403">
        <v>3</v>
      </c>
      <c r="O19" s="403">
        <v>3</v>
      </c>
      <c r="P19" s="403">
        <v>3</v>
      </c>
      <c r="Q19" s="404"/>
    </row>
    <row r="20" spans="1:17" ht="24.75" hidden="1" customHeight="1" x14ac:dyDescent="0.25">
      <c r="A20" s="1787"/>
      <c r="B20" s="1708"/>
      <c r="C20" s="395"/>
      <c r="D20" s="396"/>
      <c r="E20" s="397"/>
      <c r="F20" s="397">
        <f t="shared" si="1"/>
        <v>0</v>
      </c>
      <c r="G20" s="398"/>
      <c r="H20" s="398"/>
      <c r="I20" s="398"/>
      <c r="J20" s="398"/>
      <c r="K20" s="399" t="s">
        <v>519</v>
      </c>
      <c r="L20" s="402" t="s">
        <v>478</v>
      </c>
      <c r="M20" s="402"/>
      <c r="N20" s="403"/>
      <c r="O20" s="403"/>
      <c r="P20" s="403"/>
      <c r="Q20" s="404"/>
    </row>
    <row r="21" spans="1:17" ht="24.95" customHeight="1" thickBot="1" x14ac:dyDescent="0.3">
      <c r="A21" s="1787" t="s">
        <v>522</v>
      </c>
      <c r="B21" s="1788">
        <f>SUM(F21:F22)</f>
        <v>160000</v>
      </c>
      <c r="C21" s="395" t="s">
        <v>523</v>
      </c>
      <c r="D21" s="396">
        <v>1</v>
      </c>
      <c r="E21" s="397">
        <v>60000</v>
      </c>
      <c r="F21" s="397">
        <f t="shared" si="1"/>
        <v>60000</v>
      </c>
      <c r="G21" s="398"/>
      <c r="H21" s="398"/>
      <c r="I21" s="398">
        <f>+F21</f>
        <v>60000</v>
      </c>
      <c r="J21" s="398"/>
      <c r="K21" s="399" t="s">
        <v>519</v>
      </c>
      <c r="L21" s="402" t="s">
        <v>478</v>
      </c>
      <c r="M21" s="402">
        <v>2</v>
      </c>
      <c r="N21" s="403">
        <v>3</v>
      </c>
      <c r="O21" s="403">
        <v>3</v>
      </c>
      <c r="P21" s="403">
        <v>3</v>
      </c>
      <c r="Q21" s="404"/>
    </row>
    <row r="22" spans="1:17" ht="24.95" customHeight="1" thickBot="1" x14ac:dyDescent="0.3">
      <c r="A22" s="1787"/>
      <c r="B22" s="1788"/>
      <c r="C22" s="395" t="s">
        <v>524</v>
      </c>
      <c r="D22" s="396">
        <v>10</v>
      </c>
      <c r="E22" s="397">
        <v>10000</v>
      </c>
      <c r="F22" s="397">
        <f t="shared" si="1"/>
        <v>100000</v>
      </c>
      <c r="G22" s="398"/>
      <c r="H22" s="398"/>
      <c r="I22" s="398">
        <f>+F22</f>
        <v>100000</v>
      </c>
      <c r="J22" s="398"/>
      <c r="K22" s="399" t="s">
        <v>519</v>
      </c>
      <c r="L22" s="399" t="s">
        <v>478</v>
      </c>
      <c r="M22" s="405">
        <v>2</v>
      </c>
      <c r="N22" s="406">
        <v>3</v>
      </c>
      <c r="O22" s="406">
        <v>3</v>
      </c>
      <c r="P22" s="406">
        <v>3</v>
      </c>
      <c r="Q22" s="407"/>
    </row>
    <row r="23" spans="1:17" ht="60" customHeight="1" thickBot="1" x14ac:dyDescent="0.3">
      <c r="A23" s="408" t="s">
        <v>525</v>
      </c>
      <c r="B23" s="409">
        <v>5000</v>
      </c>
      <c r="C23" s="410" t="s">
        <v>414</v>
      </c>
      <c r="D23" s="396">
        <v>2</v>
      </c>
      <c r="E23" s="397">
        <v>2500</v>
      </c>
      <c r="F23" s="397">
        <f t="shared" si="1"/>
        <v>5000</v>
      </c>
      <c r="G23" s="398"/>
      <c r="H23" s="398"/>
      <c r="I23" s="398">
        <v>2500</v>
      </c>
      <c r="J23" s="398">
        <v>2500</v>
      </c>
      <c r="K23" s="399" t="s">
        <v>519</v>
      </c>
      <c r="L23" s="402" t="s">
        <v>478</v>
      </c>
      <c r="M23" s="405">
        <v>2</v>
      </c>
      <c r="N23" s="406">
        <v>3</v>
      </c>
      <c r="O23" s="406">
        <v>1</v>
      </c>
      <c r="P23" s="406">
        <v>1</v>
      </c>
      <c r="Q23" s="407"/>
    </row>
    <row r="24" spans="1:17" ht="32.25" customHeight="1" thickBot="1" x14ac:dyDescent="0.3">
      <c r="A24" s="1789" t="s">
        <v>526</v>
      </c>
      <c r="B24" s="1708">
        <f>SUM(F24:F27)</f>
        <v>20720</v>
      </c>
      <c r="C24" s="411" t="s">
        <v>527</v>
      </c>
      <c r="D24" s="396">
        <v>4</v>
      </c>
      <c r="E24" s="397">
        <v>5000</v>
      </c>
      <c r="F24" s="397">
        <f t="shared" si="1"/>
        <v>20000</v>
      </c>
      <c r="G24" s="398"/>
      <c r="H24" s="398">
        <f>+F24/4</f>
        <v>5000</v>
      </c>
      <c r="I24" s="398">
        <f>+$H24</f>
        <v>5000</v>
      </c>
      <c r="J24" s="398">
        <f>+$H24*2</f>
        <v>10000</v>
      </c>
      <c r="K24" s="399" t="s">
        <v>519</v>
      </c>
      <c r="L24" s="402" t="s">
        <v>478</v>
      </c>
      <c r="M24" s="399">
        <v>2</v>
      </c>
      <c r="N24" s="399">
        <v>3</v>
      </c>
      <c r="O24" s="399">
        <v>1</v>
      </c>
      <c r="P24" s="399">
        <v>1</v>
      </c>
      <c r="Q24" s="412" t="s">
        <v>528</v>
      </c>
    </row>
    <row r="25" spans="1:17" ht="18.75" customHeight="1" thickBot="1" x14ac:dyDescent="0.3">
      <c r="A25" s="1789"/>
      <c r="B25" s="1708"/>
      <c r="C25" s="411" t="s">
        <v>529</v>
      </c>
      <c r="D25" s="396">
        <v>10</v>
      </c>
      <c r="E25" s="397">
        <v>40</v>
      </c>
      <c r="F25" s="397">
        <f t="shared" si="1"/>
        <v>400</v>
      </c>
      <c r="G25" s="398"/>
      <c r="H25" s="398">
        <f>+F25/4</f>
        <v>100</v>
      </c>
      <c r="I25" s="398">
        <f>+$H25</f>
        <v>100</v>
      </c>
      <c r="J25" s="398">
        <f>+$H25*2</f>
        <v>200</v>
      </c>
      <c r="K25" s="399" t="s">
        <v>519</v>
      </c>
      <c r="L25" s="402" t="s">
        <v>478</v>
      </c>
      <c r="M25" s="405">
        <v>2</v>
      </c>
      <c r="N25" s="405">
        <v>3</v>
      </c>
      <c r="O25" s="405">
        <v>9</v>
      </c>
      <c r="P25" s="405">
        <v>2</v>
      </c>
      <c r="Q25" s="413"/>
    </row>
    <row r="26" spans="1:17" ht="54" hidden="1" customHeight="1" x14ac:dyDescent="0.25">
      <c r="A26" s="1789"/>
      <c r="B26" s="1708"/>
      <c r="C26" s="411"/>
      <c r="D26" s="396">
        <v>500</v>
      </c>
      <c r="E26" s="397"/>
      <c r="F26" s="397">
        <f t="shared" si="1"/>
        <v>0</v>
      </c>
      <c r="G26" s="398"/>
      <c r="H26" s="398">
        <f>+F26/4</f>
        <v>0</v>
      </c>
      <c r="I26" s="398">
        <f>+$H26</f>
        <v>0</v>
      </c>
      <c r="J26" s="398">
        <f>+$H26*2</f>
        <v>0</v>
      </c>
      <c r="K26" s="399" t="s">
        <v>519</v>
      </c>
      <c r="L26" s="402" t="s">
        <v>478</v>
      </c>
      <c r="M26" s="405">
        <v>2</v>
      </c>
      <c r="N26" s="405">
        <v>3</v>
      </c>
      <c r="O26" s="405">
        <v>9</v>
      </c>
      <c r="P26" s="405">
        <v>2</v>
      </c>
      <c r="Q26" s="413"/>
    </row>
    <row r="27" spans="1:17" ht="19.5" customHeight="1" x14ac:dyDescent="0.25">
      <c r="A27" s="1789"/>
      <c r="B27" s="1708"/>
      <c r="C27" s="411" t="s">
        <v>530</v>
      </c>
      <c r="D27" s="396">
        <v>40</v>
      </c>
      <c r="E27" s="397">
        <v>8</v>
      </c>
      <c r="F27" s="397">
        <f t="shared" si="1"/>
        <v>320</v>
      </c>
      <c r="G27" s="398"/>
      <c r="H27" s="398">
        <f>+F27/4</f>
        <v>80</v>
      </c>
      <c r="I27" s="398">
        <f>+$H27</f>
        <v>80</v>
      </c>
      <c r="J27" s="398">
        <f>+$H27*2</f>
        <v>160</v>
      </c>
      <c r="K27" s="399" t="s">
        <v>519</v>
      </c>
      <c r="L27" s="399" t="s">
        <v>478</v>
      </c>
      <c r="M27" s="414">
        <v>2</v>
      </c>
      <c r="N27" s="414">
        <v>3</v>
      </c>
      <c r="O27" s="414">
        <v>9</v>
      </c>
      <c r="P27" s="414">
        <v>2</v>
      </c>
      <c r="Q27" s="414"/>
    </row>
    <row r="28" spans="1:17" ht="27.75" customHeight="1" thickBot="1" x14ac:dyDescent="0.3">
      <c r="A28" s="1774" t="s">
        <v>531</v>
      </c>
      <c r="B28" s="1774"/>
      <c r="C28" s="1774"/>
      <c r="D28" s="1774"/>
      <c r="E28" s="1774"/>
      <c r="F28" s="1774"/>
      <c r="G28" s="1774"/>
      <c r="H28" s="1774"/>
      <c r="I28" s="1774"/>
      <c r="J28" s="1774"/>
      <c r="K28" s="1774"/>
      <c r="L28" s="1774"/>
      <c r="M28" s="178"/>
      <c r="N28" s="178"/>
      <c r="O28" s="178"/>
      <c r="P28" s="178"/>
      <c r="Q28" s="178"/>
    </row>
    <row r="29" spans="1:17" s="415" customFormat="1" ht="15.75" x14ac:dyDescent="0.25">
      <c r="A29" s="1775" t="s">
        <v>496</v>
      </c>
      <c r="B29" s="1777" t="s">
        <v>497</v>
      </c>
      <c r="C29" s="1779" t="s">
        <v>498</v>
      </c>
      <c r="D29" s="1780" t="s">
        <v>499</v>
      </c>
      <c r="E29" s="1782" t="s">
        <v>500</v>
      </c>
      <c r="F29" s="1782" t="s">
        <v>501</v>
      </c>
      <c r="G29" s="1783" t="s">
        <v>502</v>
      </c>
      <c r="H29" s="1784"/>
      <c r="I29" s="1784"/>
      <c r="J29" s="1784"/>
      <c r="K29" s="1785" t="s">
        <v>3</v>
      </c>
      <c r="L29" s="1785"/>
      <c r="M29" s="1754" t="s">
        <v>4</v>
      </c>
      <c r="N29" s="1754"/>
      <c r="O29" s="1754"/>
      <c r="P29" s="1754"/>
      <c r="Q29" s="1755"/>
    </row>
    <row r="30" spans="1:17" s="415" customFormat="1" ht="15.75" x14ac:dyDescent="0.25">
      <c r="A30" s="1776"/>
      <c r="B30" s="1778"/>
      <c r="C30" s="1716"/>
      <c r="D30" s="1781"/>
      <c r="E30" s="1718"/>
      <c r="F30" s="1718"/>
      <c r="G30" s="416" t="s">
        <v>0</v>
      </c>
      <c r="H30" s="416" t="s">
        <v>1</v>
      </c>
      <c r="I30" s="416" t="s">
        <v>503</v>
      </c>
      <c r="J30" s="416" t="s">
        <v>2</v>
      </c>
      <c r="K30" s="1786"/>
      <c r="L30" s="1786"/>
      <c r="M30" s="1756"/>
      <c r="N30" s="1756"/>
      <c r="O30" s="1756"/>
      <c r="P30" s="1756"/>
      <c r="Q30" s="1757"/>
    </row>
    <row r="31" spans="1:17" ht="142.5" customHeight="1" thickBot="1" x14ac:dyDescent="0.3">
      <c r="A31" s="417" t="s">
        <v>532</v>
      </c>
      <c r="B31" s="418" t="s">
        <v>533</v>
      </c>
      <c r="C31" s="419" t="s">
        <v>534</v>
      </c>
      <c r="D31" s="419" t="s">
        <v>535</v>
      </c>
      <c r="E31" s="420">
        <v>0</v>
      </c>
      <c r="F31" s="420">
        <v>1</v>
      </c>
      <c r="G31" s="420"/>
      <c r="H31" s="420">
        <v>1</v>
      </c>
      <c r="I31" s="420"/>
      <c r="J31" s="420"/>
      <c r="K31" s="1758">
        <f>SUM(B37)</f>
        <v>90000</v>
      </c>
      <c r="L31" s="1758"/>
      <c r="M31" s="1759" t="s">
        <v>536</v>
      </c>
      <c r="N31" s="1759"/>
      <c r="O31" s="1759"/>
      <c r="P31" s="1759"/>
      <c r="Q31" s="1760"/>
    </row>
    <row r="32" spans="1:17" s="415" customFormat="1" ht="18" customHeight="1" x14ac:dyDescent="0.25">
      <c r="A32" s="1677" t="s">
        <v>537</v>
      </c>
      <c r="B32" s="1677"/>
      <c r="C32" s="1677"/>
      <c r="D32" s="1677"/>
      <c r="E32" s="1677"/>
      <c r="F32" s="1677"/>
      <c r="G32" s="1677"/>
      <c r="H32" s="1677"/>
      <c r="I32" s="1677"/>
      <c r="J32" s="1677"/>
      <c r="K32" s="1677"/>
      <c r="L32" s="1677"/>
      <c r="M32" s="421"/>
      <c r="N32" s="421"/>
      <c r="O32" s="421"/>
      <c r="P32" s="421"/>
      <c r="Q32" s="421"/>
    </row>
    <row r="33" spans="1:17" s="415" customFormat="1" ht="7.5" customHeight="1" x14ac:dyDescent="0.25">
      <c r="A33" s="422"/>
      <c r="B33" s="422"/>
      <c r="C33" s="422"/>
      <c r="D33" s="422"/>
      <c r="E33" s="422"/>
      <c r="F33" s="422"/>
      <c r="G33" s="422"/>
      <c r="H33" s="422"/>
      <c r="I33" s="422"/>
      <c r="J33" s="422"/>
      <c r="K33" s="422"/>
      <c r="L33" s="422"/>
      <c r="M33" s="421"/>
      <c r="N33" s="421"/>
      <c r="O33" s="421"/>
      <c r="P33" s="421"/>
      <c r="Q33" s="421"/>
    </row>
    <row r="34" spans="1:17" s="415" customFormat="1" ht="11.25" customHeight="1" thickBot="1" x14ac:dyDescent="0.3">
      <c r="A34" s="422"/>
      <c r="B34" s="422"/>
      <c r="C34" s="422"/>
      <c r="D34" s="422"/>
      <c r="E34" s="422"/>
      <c r="F34" s="422"/>
      <c r="G34" s="422"/>
      <c r="H34" s="422"/>
      <c r="I34" s="422"/>
      <c r="J34" s="422"/>
      <c r="K34" s="422"/>
      <c r="L34" s="422"/>
      <c r="M34" s="421"/>
      <c r="N34" s="421"/>
      <c r="O34" s="421"/>
      <c r="P34" s="421"/>
      <c r="Q34" s="421"/>
    </row>
    <row r="35" spans="1:17" ht="23.25" customHeight="1" thickBot="1" x14ac:dyDescent="0.3">
      <c r="A35" s="1761" t="s">
        <v>510</v>
      </c>
      <c r="B35" s="1763" t="s">
        <v>511</v>
      </c>
      <c r="C35" s="1765" t="s">
        <v>6</v>
      </c>
      <c r="D35" s="1766"/>
      <c r="E35" s="1766"/>
      <c r="F35" s="1767"/>
      <c r="G35" s="1768" t="s">
        <v>512</v>
      </c>
      <c r="H35" s="1765"/>
      <c r="I35" s="1765"/>
      <c r="J35" s="1769"/>
      <c r="K35" s="1770" t="s">
        <v>513</v>
      </c>
      <c r="L35" s="1768" t="s">
        <v>514</v>
      </c>
      <c r="M35" s="1765"/>
      <c r="N35" s="1765"/>
      <c r="O35" s="1765"/>
      <c r="P35" s="1772"/>
      <c r="Q35" s="1773"/>
    </row>
    <row r="36" spans="1:17" ht="31.5" customHeight="1" x14ac:dyDescent="0.25">
      <c r="A36" s="1762"/>
      <c r="B36" s="1764"/>
      <c r="C36" s="390" t="s">
        <v>538</v>
      </c>
      <c r="D36" s="391" t="s">
        <v>7</v>
      </c>
      <c r="E36" s="391" t="s">
        <v>516</v>
      </c>
      <c r="F36" s="391" t="s">
        <v>8</v>
      </c>
      <c r="G36" s="392" t="s">
        <v>0</v>
      </c>
      <c r="H36" s="392" t="s">
        <v>1</v>
      </c>
      <c r="I36" s="392" t="s">
        <v>503</v>
      </c>
      <c r="J36" s="393" t="s">
        <v>2</v>
      </c>
      <c r="K36" s="1771"/>
      <c r="L36" s="391" t="s">
        <v>9</v>
      </c>
      <c r="M36" s="391" t="s">
        <v>10</v>
      </c>
      <c r="N36" s="391" t="s">
        <v>11</v>
      </c>
      <c r="O36" s="391" t="s">
        <v>12</v>
      </c>
      <c r="P36" s="391" t="s">
        <v>13</v>
      </c>
      <c r="Q36" s="391" t="s">
        <v>14</v>
      </c>
    </row>
    <row r="37" spans="1:17" ht="15" customHeight="1" x14ac:dyDescent="0.25">
      <c r="A37" s="1738" t="s">
        <v>539</v>
      </c>
      <c r="B37" s="1708">
        <v>90000</v>
      </c>
      <c r="C37" s="423" t="s">
        <v>540</v>
      </c>
      <c r="D37" s="396"/>
      <c r="E37" s="397"/>
      <c r="F37" s="397"/>
      <c r="G37" s="397"/>
      <c r="H37" s="397"/>
      <c r="I37" s="397"/>
      <c r="J37" s="398"/>
      <c r="K37" s="402" t="s">
        <v>519</v>
      </c>
      <c r="L37" s="424" t="s">
        <v>478</v>
      </c>
      <c r="M37" s="402"/>
      <c r="N37" s="402"/>
      <c r="O37" s="402"/>
      <c r="P37" s="402"/>
      <c r="Q37" s="425"/>
    </row>
    <row r="38" spans="1:17" ht="15" customHeight="1" x14ac:dyDescent="0.25">
      <c r="A38" s="1738"/>
      <c r="B38" s="1708"/>
      <c r="C38" s="426" t="s">
        <v>541</v>
      </c>
      <c r="D38" s="396">
        <v>1</v>
      </c>
      <c r="E38" s="427">
        <f>400+1200+800</f>
        <v>2400</v>
      </c>
      <c r="F38" s="427">
        <f t="shared" ref="F38:F53" si="2">+D38*E38</f>
        <v>2400</v>
      </c>
      <c r="G38" s="427"/>
      <c r="H38" s="427">
        <f>+$F38</f>
        <v>2400</v>
      </c>
      <c r="I38" s="427"/>
      <c r="J38" s="428"/>
      <c r="K38" s="402" t="s">
        <v>519</v>
      </c>
      <c r="L38" s="424" t="s">
        <v>478</v>
      </c>
      <c r="M38" s="402">
        <v>2</v>
      </c>
      <c r="N38" s="402">
        <v>2</v>
      </c>
      <c r="O38" s="402">
        <v>3</v>
      </c>
      <c r="P38" s="402">
        <v>1</v>
      </c>
      <c r="Q38" s="425"/>
    </row>
    <row r="39" spans="1:17" ht="15" customHeight="1" x14ac:dyDescent="0.25">
      <c r="A39" s="1738"/>
      <c r="B39" s="1708"/>
      <c r="C39" s="429" t="s">
        <v>542</v>
      </c>
      <c r="D39" s="396">
        <v>2</v>
      </c>
      <c r="E39" s="427">
        <f>350+1050+700</f>
        <v>2100</v>
      </c>
      <c r="F39" s="427">
        <f t="shared" si="2"/>
        <v>4200</v>
      </c>
      <c r="G39" s="427"/>
      <c r="H39" s="427">
        <f t="shared" ref="H39:H53" si="3">+$F39</f>
        <v>4200</v>
      </c>
      <c r="I39" s="427"/>
      <c r="J39" s="428"/>
      <c r="K39" s="402" t="s">
        <v>519</v>
      </c>
      <c r="L39" s="424" t="s">
        <v>478</v>
      </c>
      <c r="M39" s="402">
        <v>2</v>
      </c>
      <c r="N39" s="402">
        <v>2</v>
      </c>
      <c r="O39" s="402">
        <v>3</v>
      </c>
      <c r="P39" s="402">
        <v>1</v>
      </c>
      <c r="Q39" s="425"/>
    </row>
    <row r="40" spans="1:17" ht="15" customHeight="1" x14ac:dyDescent="0.25">
      <c r="A40" s="1738"/>
      <c r="B40" s="1708"/>
      <c r="C40" s="429" t="s">
        <v>543</v>
      </c>
      <c r="D40" s="396">
        <v>2</v>
      </c>
      <c r="E40" s="427">
        <f>350+1050+700</f>
        <v>2100</v>
      </c>
      <c r="F40" s="427">
        <f t="shared" si="2"/>
        <v>4200</v>
      </c>
      <c r="G40" s="427"/>
      <c r="H40" s="427">
        <f t="shared" si="3"/>
        <v>4200</v>
      </c>
      <c r="I40" s="427"/>
      <c r="J40" s="428"/>
      <c r="K40" s="402" t="s">
        <v>519</v>
      </c>
      <c r="L40" s="424" t="s">
        <v>478</v>
      </c>
      <c r="M40" s="402">
        <v>2</v>
      </c>
      <c r="N40" s="402">
        <v>2</v>
      </c>
      <c r="O40" s="402">
        <v>3</v>
      </c>
      <c r="P40" s="402">
        <v>1</v>
      </c>
      <c r="Q40" s="425"/>
    </row>
    <row r="41" spans="1:17" ht="15" customHeight="1" x14ac:dyDescent="0.25">
      <c r="A41" s="1738"/>
      <c r="B41" s="1708"/>
      <c r="C41" s="423" t="s">
        <v>544</v>
      </c>
      <c r="D41" s="396"/>
      <c r="E41" s="427"/>
      <c r="F41" s="427"/>
      <c r="G41" s="427"/>
      <c r="H41" s="427">
        <f t="shared" si="3"/>
        <v>0</v>
      </c>
      <c r="I41" s="427"/>
      <c r="J41" s="428"/>
      <c r="K41" s="402" t="s">
        <v>519</v>
      </c>
      <c r="L41" s="424" t="s">
        <v>478</v>
      </c>
      <c r="M41" s="402"/>
      <c r="N41" s="402"/>
      <c r="O41" s="402"/>
      <c r="P41" s="402"/>
      <c r="Q41" s="425"/>
    </row>
    <row r="42" spans="1:17" ht="15" customHeight="1" x14ac:dyDescent="0.25">
      <c r="A42" s="1738"/>
      <c r="B42" s="1708"/>
      <c r="C42" s="429" t="s">
        <v>541</v>
      </c>
      <c r="D42" s="396">
        <v>2</v>
      </c>
      <c r="E42" s="427">
        <v>2400</v>
      </c>
      <c r="F42" s="427">
        <f t="shared" si="2"/>
        <v>4800</v>
      </c>
      <c r="G42" s="427"/>
      <c r="H42" s="427">
        <f t="shared" si="3"/>
        <v>4800</v>
      </c>
      <c r="I42" s="427"/>
      <c r="J42" s="428"/>
      <c r="K42" s="402" t="s">
        <v>519</v>
      </c>
      <c r="L42" s="424" t="s">
        <v>478</v>
      </c>
      <c r="M42" s="402">
        <v>2</v>
      </c>
      <c r="N42" s="402">
        <v>2</v>
      </c>
      <c r="O42" s="402">
        <v>3</v>
      </c>
      <c r="P42" s="402">
        <v>1</v>
      </c>
      <c r="Q42" s="425"/>
    </row>
    <row r="43" spans="1:17" ht="15" customHeight="1" x14ac:dyDescent="0.25">
      <c r="A43" s="1738"/>
      <c r="B43" s="1708"/>
      <c r="C43" s="429" t="s">
        <v>542</v>
      </c>
      <c r="D43" s="396">
        <v>2</v>
      </c>
      <c r="E43" s="427">
        <v>2100</v>
      </c>
      <c r="F43" s="427">
        <f t="shared" si="2"/>
        <v>4200</v>
      </c>
      <c r="G43" s="427"/>
      <c r="H43" s="427">
        <f t="shared" si="3"/>
        <v>4200</v>
      </c>
      <c r="I43" s="427"/>
      <c r="J43" s="428"/>
      <c r="K43" s="402" t="s">
        <v>519</v>
      </c>
      <c r="L43" s="424" t="s">
        <v>478</v>
      </c>
      <c r="M43" s="402">
        <v>2</v>
      </c>
      <c r="N43" s="402">
        <v>2</v>
      </c>
      <c r="O43" s="402">
        <v>3</v>
      </c>
      <c r="P43" s="402">
        <v>1</v>
      </c>
      <c r="Q43" s="425"/>
    </row>
    <row r="44" spans="1:17" ht="15" customHeight="1" x14ac:dyDescent="0.25">
      <c r="A44" s="1738"/>
      <c r="B44" s="1708"/>
      <c r="C44" s="430" t="s">
        <v>543</v>
      </c>
      <c r="D44" s="396">
        <v>2</v>
      </c>
      <c r="E44" s="427">
        <v>2100</v>
      </c>
      <c r="F44" s="427">
        <f t="shared" si="2"/>
        <v>4200</v>
      </c>
      <c r="G44" s="427"/>
      <c r="H44" s="427">
        <f t="shared" si="3"/>
        <v>4200</v>
      </c>
      <c r="I44" s="427"/>
      <c r="J44" s="428"/>
      <c r="K44" s="402" t="s">
        <v>519</v>
      </c>
      <c r="L44" s="209" t="s">
        <v>478</v>
      </c>
      <c r="M44" s="405">
        <v>2</v>
      </c>
      <c r="N44" s="405">
        <v>2</v>
      </c>
      <c r="O44" s="405">
        <v>3</v>
      </c>
      <c r="P44" s="405">
        <v>1</v>
      </c>
      <c r="Q44" s="413"/>
    </row>
    <row r="45" spans="1:17" ht="15" customHeight="1" x14ac:dyDescent="0.25">
      <c r="A45" s="1738"/>
      <c r="B45" s="1708"/>
      <c r="C45" s="431" t="s">
        <v>545</v>
      </c>
      <c r="D45" s="396"/>
      <c r="E45" s="432"/>
      <c r="F45" s="427"/>
      <c r="G45" s="427"/>
      <c r="H45" s="427">
        <f t="shared" si="3"/>
        <v>0</v>
      </c>
      <c r="I45" s="427"/>
      <c r="J45" s="428"/>
      <c r="K45" s="402" t="s">
        <v>519</v>
      </c>
      <c r="L45" s="217" t="s">
        <v>478</v>
      </c>
      <c r="M45" s="433"/>
      <c r="N45" s="433"/>
      <c r="O45" s="433"/>
      <c r="P45" s="433"/>
      <c r="Q45" s="434"/>
    </row>
    <row r="46" spans="1:17" ht="15" customHeight="1" x14ac:dyDescent="0.25">
      <c r="A46" s="1738"/>
      <c r="B46" s="1708"/>
      <c r="C46" s="429" t="s">
        <v>541</v>
      </c>
      <c r="D46" s="396">
        <v>1</v>
      </c>
      <c r="E46" s="435">
        <v>5600</v>
      </c>
      <c r="F46" s="427">
        <f t="shared" si="2"/>
        <v>5600</v>
      </c>
      <c r="G46" s="427"/>
      <c r="H46" s="427">
        <f t="shared" si="3"/>
        <v>5600</v>
      </c>
      <c r="I46" s="427"/>
      <c r="J46" s="428"/>
      <c r="K46" s="402" t="s">
        <v>519</v>
      </c>
      <c r="L46" s="217" t="s">
        <v>478</v>
      </c>
      <c r="M46" s="433">
        <v>2</v>
      </c>
      <c r="N46" s="433">
        <v>2</v>
      </c>
      <c r="O46" s="433">
        <v>3</v>
      </c>
      <c r="P46" s="433">
        <v>1</v>
      </c>
      <c r="Q46" s="434"/>
    </row>
    <row r="47" spans="1:17" ht="15" customHeight="1" x14ac:dyDescent="0.25">
      <c r="A47" s="1738"/>
      <c r="B47" s="1708"/>
      <c r="C47" s="429" t="s">
        <v>542</v>
      </c>
      <c r="D47" s="396">
        <v>1</v>
      </c>
      <c r="E47" s="435">
        <v>5150</v>
      </c>
      <c r="F47" s="427">
        <f t="shared" si="2"/>
        <v>5150</v>
      </c>
      <c r="G47" s="427"/>
      <c r="H47" s="427">
        <f t="shared" si="3"/>
        <v>5150</v>
      </c>
      <c r="I47" s="427"/>
      <c r="J47" s="428"/>
      <c r="K47" s="402" t="s">
        <v>519</v>
      </c>
      <c r="L47" s="217" t="s">
        <v>478</v>
      </c>
      <c r="M47" s="433">
        <v>2</v>
      </c>
      <c r="N47" s="433">
        <v>2</v>
      </c>
      <c r="O47" s="433">
        <v>3</v>
      </c>
      <c r="P47" s="433">
        <v>1</v>
      </c>
      <c r="Q47" s="434"/>
    </row>
    <row r="48" spans="1:17" ht="15" customHeight="1" x14ac:dyDescent="0.25">
      <c r="A48" s="1738"/>
      <c r="B48" s="1708"/>
      <c r="C48" s="430" t="s">
        <v>543</v>
      </c>
      <c r="D48" s="396">
        <v>1</v>
      </c>
      <c r="E48" s="435">
        <v>5150</v>
      </c>
      <c r="F48" s="427">
        <f t="shared" si="2"/>
        <v>5150</v>
      </c>
      <c r="G48" s="427"/>
      <c r="H48" s="427">
        <f t="shared" si="3"/>
        <v>5150</v>
      </c>
      <c r="I48" s="427"/>
      <c r="J48" s="428"/>
      <c r="K48" s="402" t="s">
        <v>519</v>
      </c>
      <c r="L48" s="217" t="s">
        <v>478</v>
      </c>
      <c r="M48" s="433">
        <v>2</v>
      </c>
      <c r="N48" s="433">
        <v>2</v>
      </c>
      <c r="O48" s="433">
        <v>3</v>
      </c>
      <c r="P48" s="433">
        <v>1</v>
      </c>
      <c r="Q48" s="434"/>
    </row>
    <row r="49" spans="1:17" ht="15" customHeight="1" x14ac:dyDescent="0.25">
      <c r="A49" s="1738"/>
      <c r="B49" s="1708"/>
      <c r="C49" s="430" t="s">
        <v>546</v>
      </c>
      <c r="D49" s="396">
        <f>600*3</f>
        <v>1800</v>
      </c>
      <c r="E49" s="435">
        <v>1</v>
      </c>
      <c r="F49" s="427">
        <f t="shared" si="2"/>
        <v>1800</v>
      </c>
      <c r="G49" s="427"/>
      <c r="H49" s="427">
        <f t="shared" si="3"/>
        <v>1800</v>
      </c>
      <c r="I49" s="427"/>
      <c r="J49" s="428"/>
      <c r="K49" s="402" t="s">
        <v>519</v>
      </c>
      <c r="L49" s="217" t="s">
        <v>478</v>
      </c>
      <c r="M49" s="436">
        <v>2</v>
      </c>
      <c r="N49" s="436">
        <v>3</v>
      </c>
      <c r="O49" s="436">
        <v>9</v>
      </c>
      <c r="P49" s="436">
        <v>2</v>
      </c>
      <c r="Q49" s="437"/>
    </row>
    <row r="50" spans="1:17" ht="15" customHeight="1" x14ac:dyDescent="0.25">
      <c r="A50" s="1738"/>
      <c r="B50" s="1708"/>
      <c r="C50" s="430" t="s">
        <v>547</v>
      </c>
      <c r="D50" s="396">
        <v>1</v>
      </c>
      <c r="E50" s="435">
        <v>15000</v>
      </c>
      <c r="F50" s="427">
        <f t="shared" si="2"/>
        <v>15000</v>
      </c>
      <c r="G50" s="427"/>
      <c r="H50" s="427">
        <f t="shared" si="3"/>
        <v>15000</v>
      </c>
      <c r="I50" s="427"/>
      <c r="J50" s="428"/>
      <c r="K50" s="402" t="s">
        <v>519</v>
      </c>
      <c r="L50" s="217" t="s">
        <v>478</v>
      </c>
      <c r="M50" s="433">
        <v>2</v>
      </c>
      <c r="N50" s="433">
        <v>3</v>
      </c>
      <c r="O50" s="433">
        <v>9</v>
      </c>
      <c r="P50" s="433">
        <v>9</v>
      </c>
      <c r="Q50" s="437"/>
    </row>
    <row r="51" spans="1:17" ht="15" customHeight="1" x14ac:dyDescent="0.25">
      <c r="A51" s="1738"/>
      <c r="B51" s="1708"/>
      <c r="C51" s="430" t="s">
        <v>413</v>
      </c>
      <c r="D51" s="396">
        <v>1</v>
      </c>
      <c r="E51" s="435">
        <v>3000</v>
      </c>
      <c r="F51" s="427">
        <f t="shared" si="2"/>
        <v>3000</v>
      </c>
      <c r="G51" s="427"/>
      <c r="H51" s="427">
        <f t="shared" si="3"/>
        <v>3000</v>
      </c>
      <c r="I51" s="427"/>
      <c r="J51" s="428"/>
      <c r="K51" s="402" t="s">
        <v>519</v>
      </c>
      <c r="L51" s="217" t="s">
        <v>478</v>
      </c>
      <c r="M51" s="405">
        <v>2</v>
      </c>
      <c r="N51" s="405">
        <v>3</v>
      </c>
      <c r="O51" s="405">
        <v>9</v>
      </c>
      <c r="P51" s="405">
        <v>2</v>
      </c>
      <c r="Q51" s="405"/>
    </row>
    <row r="52" spans="1:17" ht="15" customHeight="1" x14ac:dyDescent="0.25">
      <c r="A52" s="1738"/>
      <c r="B52" s="1708"/>
      <c r="C52" s="430" t="s">
        <v>548</v>
      </c>
      <c r="D52" s="396">
        <v>2</v>
      </c>
      <c r="E52" s="435">
        <v>250</v>
      </c>
      <c r="F52" s="427">
        <f t="shared" si="2"/>
        <v>500</v>
      </c>
      <c r="G52" s="427"/>
      <c r="H52" s="427">
        <f t="shared" si="3"/>
        <v>500</v>
      </c>
      <c r="I52" s="427"/>
      <c r="J52" s="428"/>
      <c r="K52" s="402" t="s">
        <v>519</v>
      </c>
      <c r="L52" s="217" t="s">
        <v>478</v>
      </c>
      <c r="M52" s="405">
        <v>2</v>
      </c>
      <c r="N52" s="405">
        <v>3</v>
      </c>
      <c r="O52" s="405">
        <v>9</v>
      </c>
      <c r="P52" s="405">
        <v>2</v>
      </c>
      <c r="Q52" s="405"/>
    </row>
    <row r="53" spans="1:17" ht="15" customHeight="1" x14ac:dyDescent="0.25">
      <c r="A53" s="1738"/>
      <c r="B53" s="1708"/>
      <c r="C53" s="430" t="s">
        <v>549</v>
      </c>
      <c r="D53" s="396">
        <v>5</v>
      </c>
      <c r="E53" s="435">
        <f>8*12</f>
        <v>96</v>
      </c>
      <c r="F53" s="427">
        <f t="shared" si="2"/>
        <v>480</v>
      </c>
      <c r="G53" s="427"/>
      <c r="H53" s="427">
        <f t="shared" si="3"/>
        <v>480</v>
      </c>
      <c r="I53" s="427"/>
      <c r="J53" s="428"/>
      <c r="K53" s="402" t="s">
        <v>519</v>
      </c>
      <c r="L53" s="217" t="s">
        <v>478</v>
      </c>
      <c r="M53" s="405">
        <v>2</v>
      </c>
      <c r="N53" s="405">
        <v>3</v>
      </c>
      <c r="O53" s="405">
        <v>9</v>
      </c>
      <c r="P53" s="405">
        <v>2</v>
      </c>
      <c r="Q53" s="405"/>
    </row>
    <row r="54" spans="1:17" ht="16.5" thickBot="1" x14ac:dyDescent="0.3">
      <c r="A54" s="1739" t="s">
        <v>531</v>
      </c>
      <c r="B54" s="1740"/>
      <c r="C54" s="1741"/>
      <c r="D54" s="1741"/>
      <c r="E54" s="1741"/>
      <c r="F54" s="1741"/>
      <c r="G54" s="1741"/>
      <c r="H54" s="1741"/>
      <c r="I54" s="1741"/>
      <c r="J54" s="1741"/>
      <c r="K54" s="1741"/>
      <c r="L54" s="1742"/>
      <c r="M54" s="178"/>
      <c r="N54" s="178"/>
      <c r="O54" s="178"/>
      <c r="P54" s="178"/>
      <c r="Q54" s="178"/>
    </row>
    <row r="55" spans="1:17" s="177" customFormat="1" ht="16.5" thickBot="1" x14ac:dyDescent="0.3">
      <c r="A55" s="1743" t="s">
        <v>496</v>
      </c>
      <c r="B55" s="1743" t="s">
        <v>497</v>
      </c>
      <c r="C55" s="1746" t="s">
        <v>498</v>
      </c>
      <c r="D55" s="1746" t="s">
        <v>499</v>
      </c>
      <c r="E55" s="1746" t="s">
        <v>500</v>
      </c>
      <c r="F55" s="1747" t="s">
        <v>501</v>
      </c>
      <c r="G55" s="1749" t="s">
        <v>550</v>
      </c>
      <c r="H55" s="1750"/>
      <c r="I55" s="1750"/>
      <c r="J55" s="1751"/>
      <c r="K55" s="1752" t="s">
        <v>3</v>
      </c>
      <c r="L55" s="1753"/>
      <c r="M55" s="1719" t="s">
        <v>4</v>
      </c>
      <c r="N55" s="1720"/>
      <c r="O55" s="1720"/>
      <c r="P55" s="1720"/>
      <c r="Q55" s="1721"/>
    </row>
    <row r="56" spans="1:17" s="177" customFormat="1" ht="16.5" thickBot="1" x14ac:dyDescent="0.3">
      <c r="A56" s="1744"/>
      <c r="B56" s="1745"/>
      <c r="C56" s="1744"/>
      <c r="D56" s="1744"/>
      <c r="E56" s="1744"/>
      <c r="F56" s="1748"/>
      <c r="G56" s="438" t="s">
        <v>0</v>
      </c>
      <c r="H56" s="439" t="s">
        <v>1</v>
      </c>
      <c r="I56" s="439" t="s">
        <v>503</v>
      </c>
      <c r="J56" s="440" t="s">
        <v>2</v>
      </c>
      <c r="K56" s="1752"/>
      <c r="L56" s="1753"/>
      <c r="M56" s="1722"/>
      <c r="N56" s="1723"/>
      <c r="O56" s="1723"/>
      <c r="P56" s="1723"/>
      <c r="Q56" s="1724"/>
    </row>
    <row r="57" spans="1:17" ht="59.25" customHeight="1" thickBot="1" x14ac:dyDescent="0.3">
      <c r="A57" s="441" t="s">
        <v>551</v>
      </c>
      <c r="B57" s="441" t="s">
        <v>552</v>
      </c>
      <c r="C57" s="442" t="s">
        <v>509</v>
      </c>
      <c r="D57" s="388" t="s">
        <v>553</v>
      </c>
      <c r="E57" s="443">
        <v>0</v>
      </c>
      <c r="F57" s="444">
        <v>6</v>
      </c>
      <c r="G57" s="445"/>
      <c r="H57" s="446">
        <v>3</v>
      </c>
      <c r="I57" s="446">
        <v>2</v>
      </c>
      <c r="J57" s="447">
        <v>1</v>
      </c>
      <c r="K57" s="1725">
        <f>SUM(B61:B70)</f>
        <v>141810</v>
      </c>
      <c r="L57" s="1726"/>
      <c r="M57" s="448"/>
      <c r="N57" s="449"/>
      <c r="O57" s="449"/>
      <c r="P57" s="449"/>
      <c r="Q57" s="450"/>
    </row>
    <row r="58" spans="1:17" s="177" customFormat="1" ht="15" customHeight="1" thickBot="1" x14ac:dyDescent="0.3">
      <c r="A58" s="1727" t="s">
        <v>537</v>
      </c>
      <c r="B58" s="1727"/>
      <c r="C58" s="1727"/>
      <c r="D58" s="1727"/>
      <c r="E58" s="1727"/>
      <c r="F58" s="1727"/>
      <c r="G58" s="1727"/>
      <c r="H58" s="1727"/>
      <c r="I58" s="1727"/>
      <c r="J58" s="1727"/>
      <c r="K58" s="1727"/>
      <c r="L58" s="1727"/>
      <c r="M58" s="451"/>
      <c r="N58" s="451"/>
      <c r="O58" s="451"/>
      <c r="P58" s="451"/>
      <c r="Q58" s="451"/>
    </row>
    <row r="59" spans="1:17" s="177" customFormat="1" ht="16.5" thickBot="1" x14ac:dyDescent="0.3">
      <c r="A59" s="1728" t="s">
        <v>510</v>
      </c>
      <c r="B59" s="1730" t="s">
        <v>511</v>
      </c>
      <c r="C59" s="1731" t="s">
        <v>6</v>
      </c>
      <c r="D59" s="1732"/>
      <c r="E59" s="1732"/>
      <c r="F59" s="1733"/>
      <c r="G59" s="1731" t="s">
        <v>512</v>
      </c>
      <c r="H59" s="1732"/>
      <c r="I59" s="1732"/>
      <c r="J59" s="1733"/>
      <c r="K59" s="1734" t="s">
        <v>513</v>
      </c>
      <c r="L59" s="1731" t="s">
        <v>514</v>
      </c>
      <c r="M59" s="1732"/>
      <c r="N59" s="1732"/>
      <c r="O59" s="1732"/>
      <c r="P59" s="1736"/>
      <c r="Q59" s="1737"/>
    </row>
    <row r="60" spans="1:17" s="177" customFormat="1" ht="30" customHeight="1" thickBot="1" x14ac:dyDescent="0.3">
      <c r="A60" s="1729"/>
      <c r="B60" s="1729"/>
      <c r="C60" s="452" t="s">
        <v>538</v>
      </c>
      <c r="D60" s="453" t="s">
        <v>7</v>
      </c>
      <c r="E60" s="453" t="s">
        <v>516</v>
      </c>
      <c r="F60" s="453" t="s">
        <v>8</v>
      </c>
      <c r="G60" s="453" t="s">
        <v>0</v>
      </c>
      <c r="H60" s="453" t="s">
        <v>1</v>
      </c>
      <c r="I60" s="453" t="s">
        <v>503</v>
      </c>
      <c r="J60" s="454" t="s">
        <v>2</v>
      </c>
      <c r="K60" s="1735"/>
      <c r="L60" s="453" t="s">
        <v>9</v>
      </c>
      <c r="M60" s="453" t="s">
        <v>10</v>
      </c>
      <c r="N60" s="453" t="s">
        <v>11</v>
      </c>
      <c r="O60" s="453" t="s">
        <v>12</v>
      </c>
      <c r="P60" s="453" t="s">
        <v>13</v>
      </c>
      <c r="Q60" s="453" t="s">
        <v>14</v>
      </c>
    </row>
    <row r="61" spans="1:17" ht="35.25" customHeight="1" thickBot="1" x14ac:dyDescent="0.3">
      <c r="A61" s="455" t="s">
        <v>554</v>
      </c>
      <c r="B61" s="456">
        <v>60000</v>
      </c>
      <c r="C61" s="457" t="s">
        <v>555</v>
      </c>
      <c r="D61" s="388">
        <v>1</v>
      </c>
      <c r="E61" s="458">
        <v>60000</v>
      </c>
      <c r="F61" s="458">
        <f>+D61*E61</f>
        <v>60000</v>
      </c>
      <c r="G61" s="427"/>
      <c r="H61" s="459">
        <v>60000</v>
      </c>
      <c r="I61" s="428"/>
      <c r="J61" s="428"/>
      <c r="K61" s="399" t="s">
        <v>519</v>
      </c>
      <c r="L61" s="460" t="s">
        <v>478</v>
      </c>
      <c r="M61" s="399">
        <v>2</v>
      </c>
      <c r="N61" s="399">
        <v>4</v>
      </c>
      <c r="O61" s="399">
        <v>1</v>
      </c>
      <c r="P61" s="399">
        <v>4</v>
      </c>
      <c r="Q61" s="412" t="s">
        <v>478</v>
      </c>
    </row>
    <row r="62" spans="1:17" ht="44.25" customHeight="1" thickBot="1" x14ac:dyDescent="0.3">
      <c r="A62" s="441" t="s">
        <v>556</v>
      </c>
      <c r="B62" s="456">
        <v>60000</v>
      </c>
      <c r="C62" s="457" t="s">
        <v>555</v>
      </c>
      <c r="D62" s="209">
        <v>1</v>
      </c>
      <c r="E62" s="461">
        <v>60000</v>
      </c>
      <c r="F62" s="461">
        <f>+D62*E62</f>
        <v>60000</v>
      </c>
      <c r="G62" s="428"/>
      <c r="H62" s="459"/>
      <c r="I62" s="427">
        <v>60000</v>
      </c>
      <c r="J62" s="428"/>
      <c r="K62" s="405" t="s">
        <v>519</v>
      </c>
      <c r="L62" s="460" t="s">
        <v>478</v>
      </c>
      <c r="M62" s="399">
        <v>2</v>
      </c>
      <c r="N62" s="399">
        <v>4</v>
      </c>
      <c r="O62" s="399">
        <v>1</v>
      </c>
      <c r="P62" s="399">
        <v>4</v>
      </c>
      <c r="Q62" s="412" t="s">
        <v>478</v>
      </c>
    </row>
    <row r="63" spans="1:17" ht="24.95" customHeight="1" thickBot="1" x14ac:dyDescent="0.3">
      <c r="A63" s="1704" t="s">
        <v>557</v>
      </c>
      <c r="B63" s="1706">
        <f>SUM(F63:F66)</f>
        <v>5490</v>
      </c>
      <c r="C63" s="457" t="s">
        <v>558</v>
      </c>
      <c r="D63" s="462">
        <f>5*30</f>
        <v>150</v>
      </c>
      <c r="E63" s="461">
        <v>3</v>
      </c>
      <c r="F63" s="461">
        <f t="shared" ref="F63:F70" si="4">+D63*E63</f>
        <v>450</v>
      </c>
      <c r="G63" s="463"/>
      <c r="H63" s="463">
        <f>+$F63</f>
        <v>450</v>
      </c>
      <c r="I63" s="464"/>
      <c r="J63" s="463"/>
      <c r="K63" s="405" t="s">
        <v>519</v>
      </c>
      <c r="L63" s="460" t="s">
        <v>478</v>
      </c>
      <c r="M63" s="399">
        <v>2</v>
      </c>
      <c r="N63" s="399">
        <v>3</v>
      </c>
      <c r="O63" s="399">
        <v>9</v>
      </c>
      <c r="P63" s="399">
        <v>2</v>
      </c>
      <c r="Q63" s="412"/>
    </row>
    <row r="64" spans="1:17" ht="24.95" customHeight="1" thickBot="1" x14ac:dyDescent="0.3">
      <c r="A64" s="1705"/>
      <c r="B64" s="1706"/>
      <c r="C64" s="457" t="s">
        <v>559</v>
      </c>
      <c r="D64" s="462">
        <v>30</v>
      </c>
      <c r="E64" s="461">
        <v>8</v>
      </c>
      <c r="F64" s="461">
        <f t="shared" si="4"/>
        <v>240</v>
      </c>
      <c r="G64" s="463"/>
      <c r="H64" s="463">
        <f>+$F64</f>
        <v>240</v>
      </c>
      <c r="I64" s="463"/>
      <c r="J64" s="463"/>
      <c r="K64" s="405" t="s">
        <v>519</v>
      </c>
      <c r="L64" s="460" t="s">
        <v>478</v>
      </c>
      <c r="M64" s="399">
        <v>2</v>
      </c>
      <c r="N64" s="399">
        <v>3</v>
      </c>
      <c r="O64" s="399">
        <v>9</v>
      </c>
      <c r="P64" s="399">
        <v>2</v>
      </c>
      <c r="Q64" s="412"/>
    </row>
    <row r="65" spans="1:19" ht="24.95" customHeight="1" thickBot="1" x14ac:dyDescent="0.3">
      <c r="A65" s="1705"/>
      <c r="B65" s="1706"/>
      <c r="C65" s="457" t="s">
        <v>560</v>
      </c>
      <c r="D65" s="462">
        <v>1</v>
      </c>
      <c r="E65" s="461">
        <v>300</v>
      </c>
      <c r="F65" s="461">
        <f t="shared" si="4"/>
        <v>300</v>
      </c>
      <c r="G65" s="463"/>
      <c r="H65" s="463">
        <f>+$F65</f>
        <v>300</v>
      </c>
      <c r="I65" s="463"/>
      <c r="J65" s="463"/>
      <c r="K65" s="405" t="s">
        <v>519</v>
      </c>
      <c r="L65" s="460" t="s">
        <v>478</v>
      </c>
      <c r="M65" s="399">
        <v>2</v>
      </c>
      <c r="N65" s="399">
        <v>3</v>
      </c>
      <c r="O65" s="399">
        <v>9</v>
      </c>
      <c r="P65" s="399">
        <v>2</v>
      </c>
      <c r="Q65" s="412"/>
    </row>
    <row r="66" spans="1:19" ht="18" customHeight="1" thickBot="1" x14ac:dyDescent="0.3">
      <c r="A66" s="1705"/>
      <c r="B66" s="1706"/>
      <c r="C66" s="465" t="s">
        <v>388</v>
      </c>
      <c r="D66" s="209">
        <v>30</v>
      </c>
      <c r="E66" s="461">
        <v>150</v>
      </c>
      <c r="F66" s="461">
        <f t="shared" si="4"/>
        <v>4500</v>
      </c>
      <c r="G66" s="463"/>
      <c r="H66" s="463">
        <f>+$F66</f>
        <v>4500</v>
      </c>
      <c r="I66" s="463"/>
      <c r="J66" s="463"/>
      <c r="K66" s="405" t="s">
        <v>519</v>
      </c>
      <c r="L66" s="460" t="s">
        <v>478</v>
      </c>
      <c r="M66" s="399">
        <v>2</v>
      </c>
      <c r="N66" s="399">
        <v>3</v>
      </c>
      <c r="O66" s="399">
        <v>1</v>
      </c>
      <c r="P66" s="399">
        <v>1</v>
      </c>
      <c r="Q66" s="412"/>
    </row>
    <row r="67" spans="1:19" ht="24.95" customHeight="1" thickBot="1" x14ac:dyDescent="0.3">
      <c r="A67" s="1707" t="s">
        <v>561</v>
      </c>
      <c r="B67" s="1708">
        <f>SUM(F67:F70)</f>
        <v>16320</v>
      </c>
      <c r="C67" s="457" t="s">
        <v>558</v>
      </c>
      <c r="D67" s="209">
        <f>5*90</f>
        <v>450</v>
      </c>
      <c r="E67" s="461">
        <v>3</v>
      </c>
      <c r="F67" s="461">
        <f t="shared" si="4"/>
        <v>1350</v>
      </c>
      <c r="G67" s="463"/>
      <c r="H67" s="463">
        <f>+F67/3</f>
        <v>450</v>
      </c>
      <c r="I67" s="463">
        <f>+$H67</f>
        <v>450</v>
      </c>
      <c r="J67" s="463">
        <f>+$H67</f>
        <v>450</v>
      </c>
      <c r="K67" s="405" t="s">
        <v>519</v>
      </c>
      <c r="L67" s="460" t="s">
        <v>478</v>
      </c>
      <c r="M67" s="399">
        <v>2</v>
      </c>
      <c r="N67" s="399">
        <v>3</v>
      </c>
      <c r="O67" s="399">
        <v>9</v>
      </c>
      <c r="P67" s="399">
        <v>2</v>
      </c>
      <c r="Q67" s="412"/>
    </row>
    <row r="68" spans="1:19" ht="24.95" customHeight="1" thickBot="1" x14ac:dyDescent="0.3">
      <c r="A68" s="1707"/>
      <c r="B68" s="1708"/>
      <c r="C68" s="457" t="s">
        <v>559</v>
      </c>
      <c r="D68" s="209">
        <v>90</v>
      </c>
      <c r="E68" s="461">
        <v>8</v>
      </c>
      <c r="F68" s="461">
        <f t="shared" si="4"/>
        <v>720</v>
      </c>
      <c r="G68" s="463"/>
      <c r="H68" s="463">
        <f>+F68/3</f>
        <v>240</v>
      </c>
      <c r="I68" s="463">
        <f t="shared" ref="I68:J70" si="5">+$H68</f>
        <v>240</v>
      </c>
      <c r="J68" s="463">
        <f t="shared" si="5"/>
        <v>240</v>
      </c>
      <c r="K68" s="405" t="s">
        <v>519</v>
      </c>
      <c r="L68" s="460" t="s">
        <v>478</v>
      </c>
      <c r="M68" s="399">
        <v>2</v>
      </c>
      <c r="N68" s="399">
        <v>3</v>
      </c>
      <c r="O68" s="399">
        <v>9</v>
      </c>
      <c r="P68" s="399">
        <v>2</v>
      </c>
      <c r="Q68" s="412"/>
    </row>
    <row r="69" spans="1:19" ht="24.95" customHeight="1" thickBot="1" x14ac:dyDescent="0.3">
      <c r="A69" s="1707"/>
      <c r="B69" s="1708"/>
      <c r="C69" s="457" t="s">
        <v>560</v>
      </c>
      <c r="D69" s="462">
        <v>3</v>
      </c>
      <c r="E69" s="461">
        <v>250</v>
      </c>
      <c r="F69" s="461">
        <f t="shared" si="4"/>
        <v>750</v>
      </c>
      <c r="G69" s="463"/>
      <c r="H69" s="463">
        <f>+F69/3</f>
        <v>250</v>
      </c>
      <c r="I69" s="463">
        <f t="shared" si="5"/>
        <v>250</v>
      </c>
      <c r="J69" s="463">
        <f t="shared" si="5"/>
        <v>250</v>
      </c>
      <c r="K69" s="405" t="s">
        <v>519</v>
      </c>
      <c r="L69" s="460" t="s">
        <v>478</v>
      </c>
      <c r="M69" s="399">
        <v>2</v>
      </c>
      <c r="N69" s="399">
        <v>3</v>
      </c>
      <c r="O69" s="399">
        <v>9</v>
      </c>
      <c r="P69" s="399">
        <v>2</v>
      </c>
      <c r="Q69" s="412"/>
    </row>
    <row r="70" spans="1:19" ht="24.95" customHeight="1" x14ac:dyDescent="0.25">
      <c r="A70" s="1707"/>
      <c r="B70" s="1708"/>
      <c r="C70" s="465" t="s">
        <v>388</v>
      </c>
      <c r="D70" s="209">
        <v>90</v>
      </c>
      <c r="E70" s="461">
        <v>150</v>
      </c>
      <c r="F70" s="461">
        <f t="shared" si="4"/>
        <v>13500</v>
      </c>
      <c r="G70" s="463"/>
      <c r="H70" s="463">
        <f>+F70/3</f>
        <v>4500</v>
      </c>
      <c r="I70" s="463">
        <f t="shared" si="5"/>
        <v>4500</v>
      </c>
      <c r="J70" s="463">
        <f t="shared" si="5"/>
        <v>4500</v>
      </c>
      <c r="K70" s="405" t="s">
        <v>519</v>
      </c>
      <c r="L70" s="460" t="s">
        <v>478</v>
      </c>
      <c r="M70" s="399">
        <v>2</v>
      </c>
      <c r="N70" s="399">
        <v>3</v>
      </c>
      <c r="O70" s="399">
        <v>1</v>
      </c>
      <c r="P70" s="399">
        <v>1</v>
      </c>
      <c r="Q70" s="412"/>
    </row>
    <row r="71" spans="1:19" ht="18.75" customHeight="1" x14ac:dyDescent="0.25">
      <c r="A71" s="1709" t="s">
        <v>562</v>
      </c>
      <c r="B71" s="1710"/>
      <c r="C71" s="1710"/>
      <c r="D71" s="1710"/>
      <c r="E71" s="1710"/>
      <c r="F71" s="1710"/>
      <c r="G71" s="1710"/>
      <c r="H71" s="1710"/>
      <c r="I71" s="1710"/>
      <c r="J71" s="1710"/>
      <c r="K71" s="1710"/>
      <c r="L71" s="1711"/>
      <c r="M71" s="421"/>
      <c r="N71" s="421"/>
      <c r="O71" s="421"/>
      <c r="P71" s="421"/>
      <c r="Q71" s="421"/>
    </row>
    <row r="72" spans="1:19" ht="15.75" x14ac:dyDescent="0.25">
      <c r="A72" s="1712" t="s">
        <v>496</v>
      </c>
      <c r="B72" s="1714" t="s">
        <v>497</v>
      </c>
      <c r="C72" s="1715" t="s">
        <v>498</v>
      </c>
      <c r="D72" s="1717" t="s">
        <v>499</v>
      </c>
      <c r="E72" s="1717" t="s">
        <v>500</v>
      </c>
      <c r="F72" s="1689" t="s">
        <v>501</v>
      </c>
      <c r="G72" s="1691" t="s">
        <v>502</v>
      </c>
      <c r="H72" s="1692"/>
      <c r="I72" s="1692"/>
      <c r="J72" s="1693"/>
      <c r="K72" s="1694" t="s">
        <v>3</v>
      </c>
      <c r="L72" s="1695"/>
      <c r="M72" s="1696" t="s">
        <v>4</v>
      </c>
      <c r="N72" s="1697"/>
      <c r="O72" s="1697"/>
      <c r="P72" s="1697"/>
      <c r="Q72" s="1698"/>
    </row>
    <row r="73" spans="1:19" ht="15.75" x14ac:dyDescent="0.25">
      <c r="A73" s="1713"/>
      <c r="B73" s="1713"/>
      <c r="C73" s="1716"/>
      <c r="D73" s="1718"/>
      <c r="E73" s="1718"/>
      <c r="F73" s="1690"/>
      <c r="G73" s="466" t="s">
        <v>0</v>
      </c>
      <c r="H73" s="416" t="s">
        <v>1</v>
      </c>
      <c r="I73" s="416" t="s">
        <v>503</v>
      </c>
      <c r="J73" s="467" t="s">
        <v>2</v>
      </c>
      <c r="K73" s="1694"/>
      <c r="L73" s="1695"/>
      <c r="M73" s="1696"/>
      <c r="N73" s="1697"/>
      <c r="O73" s="1697"/>
      <c r="P73" s="1697"/>
      <c r="Q73" s="1698"/>
    </row>
    <row r="74" spans="1:19" ht="88.5" customHeight="1" x14ac:dyDescent="0.25">
      <c r="A74" s="468" t="s">
        <v>38</v>
      </c>
      <c r="B74" s="411" t="s">
        <v>37</v>
      </c>
      <c r="C74" s="388" t="s">
        <v>563</v>
      </c>
      <c r="D74" s="388" t="s">
        <v>564</v>
      </c>
      <c r="E74" s="405"/>
      <c r="F74" s="209"/>
      <c r="G74" s="209"/>
      <c r="H74" s="209"/>
      <c r="I74" s="209"/>
      <c r="J74" s="209"/>
      <c r="K74" s="1699"/>
      <c r="L74" s="1700"/>
      <c r="M74" s="1701"/>
      <c r="N74" s="1702"/>
      <c r="O74" s="1702"/>
      <c r="P74" s="1702"/>
      <c r="Q74" s="1703"/>
    </row>
    <row r="75" spans="1:19" ht="15" customHeight="1" thickBot="1" x14ac:dyDescent="0.3">
      <c r="A75" s="1677" t="s">
        <v>537</v>
      </c>
      <c r="B75" s="1677"/>
      <c r="C75" s="1677"/>
      <c r="D75" s="1677"/>
      <c r="E75" s="1677"/>
      <c r="F75" s="1677"/>
      <c r="G75" s="1677"/>
      <c r="H75" s="1677"/>
      <c r="I75" s="1677"/>
      <c r="J75" s="1677"/>
      <c r="K75" s="1677"/>
      <c r="L75" s="1677"/>
      <c r="M75" s="421"/>
      <c r="N75" s="421"/>
      <c r="O75" s="421"/>
      <c r="P75" s="421"/>
      <c r="Q75" s="421"/>
    </row>
    <row r="76" spans="1:19" ht="15.75" thickBot="1" x14ac:dyDescent="0.3">
      <c r="A76" s="1678" t="s">
        <v>510</v>
      </c>
      <c r="B76" s="1680" t="s">
        <v>511</v>
      </c>
      <c r="C76" s="1682" t="s">
        <v>6</v>
      </c>
      <c r="D76" s="1683"/>
      <c r="E76" s="1683"/>
      <c r="F76" s="1684"/>
      <c r="G76" s="1682" t="s">
        <v>512</v>
      </c>
      <c r="H76" s="1683"/>
      <c r="I76" s="1683"/>
      <c r="J76" s="1684"/>
      <c r="K76" s="1685" t="s">
        <v>513</v>
      </c>
      <c r="L76" s="1682" t="s">
        <v>514</v>
      </c>
      <c r="M76" s="1683"/>
      <c r="N76" s="1683"/>
      <c r="O76" s="1683"/>
      <c r="P76" s="1687"/>
      <c r="Q76" s="1688"/>
    </row>
    <row r="77" spans="1:19" ht="22.5" customHeight="1" thickBot="1" x14ac:dyDescent="0.3">
      <c r="A77" s="1679"/>
      <c r="B77" s="1681"/>
      <c r="C77" s="469" t="s">
        <v>515</v>
      </c>
      <c r="D77" s="394" t="s">
        <v>7</v>
      </c>
      <c r="E77" s="394" t="s">
        <v>516</v>
      </c>
      <c r="F77" s="394" t="s">
        <v>8</v>
      </c>
      <c r="G77" s="470" t="s">
        <v>0</v>
      </c>
      <c r="H77" s="470" t="s">
        <v>1</v>
      </c>
      <c r="I77" s="470" t="s">
        <v>503</v>
      </c>
      <c r="J77" s="471" t="s">
        <v>2</v>
      </c>
      <c r="K77" s="1686"/>
      <c r="L77" s="394" t="s">
        <v>9</v>
      </c>
      <c r="M77" s="394" t="s">
        <v>10</v>
      </c>
      <c r="N77" s="394" t="s">
        <v>11</v>
      </c>
      <c r="O77" s="394" t="s">
        <v>12</v>
      </c>
      <c r="P77" s="394" t="s">
        <v>13</v>
      </c>
      <c r="Q77" s="394" t="s">
        <v>14</v>
      </c>
    </row>
    <row r="78" spans="1:19" ht="30" customHeight="1" x14ac:dyDescent="0.25">
      <c r="A78" s="472" t="s">
        <v>565</v>
      </c>
      <c r="B78" s="1676">
        <v>0</v>
      </c>
      <c r="C78" s="473" t="s">
        <v>509</v>
      </c>
      <c r="D78" s="474"/>
      <c r="E78" s="475"/>
      <c r="F78" s="475">
        <f>+D78*E78</f>
        <v>0</v>
      </c>
      <c r="G78" s="476"/>
      <c r="H78" s="475"/>
      <c r="I78" s="475"/>
      <c r="J78" s="475"/>
      <c r="K78" s="477"/>
      <c r="L78" s="477"/>
      <c r="M78" s="477"/>
      <c r="N78" s="477"/>
      <c r="O78" s="477"/>
      <c r="P78" s="477"/>
      <c r="Q78" s="478"/>
      <c r="R78" s="85"/>
      <c r="S78" s="85"/>
    </row>
    <row r="79" spans="1:19" ht="30" customHeight="1" x14ac:dyDescent="0.25">
      <c r="A79" s="472" t="s">
        <v>566</v>
      </c>
      <c r="B79" s="1676"/>
      <c r="C79" s="473" t="s">
        <v>567</v>
      </c>
      <c r="D79" s="479"/>
      <c r="E79" s="480"/>
      <c r="F79" s="480">
        <f>+D79*E79</f>
        <v>0</v>
      </c>
      <c r="G79" s="397"/>
      <c r="H79" s="480"/>
      <c r="I79" s="480"/>
      <c r="J79" s="480"/>
      <c r="K79" s="481"/>
      <c r="L79" s="481"/>
      <c r="M79" s="481"/>
      <c r="N79" s="481"/>
      <c r="O79" s="481"/>
      <c r="P79" s="481"/>
      <c r="Q79" s="481"/>
      <c r="R79" s="85"/>
      <c r="S79" s="85"/>
    </row>
    <row r="80" spans="1:19" ht="46.5" customHeight="1" x14ac:dyDescent="0.25">
      <c r="A80" s="482" t="s">
        <v>568</v>
      </c>
      <c r="B80" s="1676"/>
      <c r="C80" s="483" t="s">
        <v>569</v>
      </c>
      <c r="D80" s="484"/>
      <c r="E80" s="485"/>
      <c r="F80" s="480">
        <f>+D80*E80</f>
        <v>0</v>
      </c>
      <c r="G80" s="429"/>
      <c r="H80" s="486"/>
      <c r="I80" s="486"/>
      <c r="J80" s="486"/>
      <c r="K80" s="486"/>
      <c r="L80" s="481"/>
      <c r="M80" s="481"/>
      <c r="N80" s="481"/>
      <c r="O80" s="481"/>
      <c r="P80" s="481"/>
      <c r="Q80" s="481"/>
      <c r="R80" s="85"/>
      <c r="S80" s="85"/>
    </row>
    <row r="81" spans="1:19" ht="15.75" x14ac:dyDescent="0.25">
      <c r="A81" s="487"/>
      <c r="B81" s="487"/>
      <c r="C81" s="487"/>
      <c r="D81" s="487"/>
      <c r="E81" s="487"/>
      <c r="F81" s="487"/>
      <c r="G81" s="487"/>
      <c r="H81" s="487"/>
      <c r="I81" s="487"/>
      <c r="J81" s="487"/>
      <c r="K81" s="487"/>
      <c r="L81" s="487"/>
      <c r="M81" s="487"/>
      <c r="N81" s="487"/>
      <c r="O81" s="487"/>
      <c r="P81" s="487"/>
      <c r="Q81" s="487"/>
      <c r="R81" s="85"/>
      <c r="S81" s="85"/>
    </row>
    <row r="82" spans="1:19" ht="15.75" x14ac:dyDescent="0.25">
      <c r="A82" s="487"/>
      <c r="B82" s="487"/>
      <c r="C82" s="487"/>
      <c r="D82" s="487"/>
      <c r="E82" s="487"/>
      <c r="F82" s="487"/>
      <c r="G82" s="487"/>
      <c r="H82" s="487"/>
      <c r="I82" s="487"/>
      <c r="J82" s="487"/>
      <c r="K82" s="487"/>
      <c r="L82" s="487"/>
      <c r="M82" s="487"/>
      <c r="N82" s="487"/>
      <c r="O82" s="487"/>
      <c r="P82" s="487"/>
      <c r="Q82" s="487"/>
      <c r="R82" s="85"/>
      <c r="S82" s="85"/>
    </row>
    <row r="83" spans="1:19" ht="15.75" x14ac:dyDescent="0.25">
      <c r="A83" s="487"/>
      <c r="B83" s="487"/>
      <c r="C83" s="487"/>
      <c r="D83" s="487"/>
      <c r="E83" s="487"/>
      <c r="F83" s="487"/>
      <c r="G83" s="487"/>
      <c r="H83" s="487"/>
      <c r="I83" s="487"/>
      <c r="J83" s="487"/>
      <c r="K83" s="487"/>
      <c r="L83" s="487"/>
      <c r="M83" s="487"/>
      <c r="N83" s="487"/>
      <c r="O83" s="487"/>
      <c r="P83" s="487"/>
      <c r="Q83" s="487"/>
      <c r="R83" s="85"/>
      <c r="S83" s="85"/>
    </row>
    <row r="84" spans="1:19" ht="15.75" x14ac:dyDescent="0.25">
      <c r="A84" s="487"/>
      <c r="B84" s="487"/>
      <c r="C84" s="487"/>
      <c r="D84" s="487"/>
      <c r="E84" s="487"/>
      <c r="F84" s="487"/>
      <c r="G84" s="487"/>
      <c r="H84" s="487"/>
      <c r="I84" s="487"/>
      <c r="J84" s="487"/>
      <c r="K84" s="487"/>
      <c r="L84" s="487"/>
      <c r="M84" s="487"/>
      <c r="N84" s="487"/>
      <c r="O84" s="487"/>
      <c r="P84" s="487"/>
      <c r="Q84" s="487"/>
      <c r="R84" s="85"/>
      <c r="S84" s="85"/>
    </row>
    <row r="85" spans="1:19" ht="15.75" x14ac:dyDescent="0.25">
      <c r="A85" s="487"/>
      <c r="B85" s="487"/>
      <c r="C85" s="487"/>
      <c r="D85" s="487"/>
      <c r="E85" s="487"/>
      <c r="F85" s="487"/>
      <c r="G85" s="487"/>
      <c r="H85" s="487"/>
      <c r="I85" s="487"/>
      <c r="J85" s="487"/>
      <c r="K85" s="487"/>
      <c r="L85" s="487"/>
      <c r="M85" s="487"/>
      <c r="N85" s="487"/>
      <c r="O85" s="487"/>
      <c r="P85" s="487"/>
      <c r="Q85" s="487"/>
      <c r="R85" s="85"/>
      <c r="S85" s="85"/>
    </row>
    <row r="86" spans="1:19" ht="15.75" x14ac:dyDescent="0.25">
      <c r="A86" s="487"/>
      <c r="B86" s="487"/>
      <c r="C86" s="487"/>
      <c r="D86" s="487"/>
      <c r="E86" s="487"/>
      <c r="F86" s="487"/>
      <c r="G86" s="487"/>
      <c r="H86" s="487"/>
      <c r="I86" s="487"/>
      <c r="J86" s="487"/>
      <c r="K86" s="487"/>
      <c r="L86" s="487"/>
      <c r="M86" s="487"/>
      <c r="N86" s="487"/>
      <c r="O86" s="487"/>
      <c r="P86" s="487"/>
      <c r="Q86" s="487"/>
      <c r="R86" s="85"/>
      <c r="S86" s="85"/>
    </row>
    <row r="87" spans="1:19" ht="15.75" x14ac:dyDescent="0.25">
      <c r="A87" s="487"/>
      <c r="B87" s="487"/>
      <c r="C87" s="487"/>
      <c r="D87" s="487"/>
      <c r="E87" s="487"/>
      <c r="F87" s="487"/>
      <c r="G87" s="487"/>
      <c r="H87" s="487"/>
      <c r="I87" s="487"/>
      <c r="J87" s="487"/>
      <c r="K87" s="487"/>
      <c r="L87" s="487"/>
      <c r="M87" s="487"/>
      <c r="N87" s="487"/>
      <c r="O87" s="487"/>
      <c r="P87" s="487"/>
      <c r="Q87" s="487"/>
      <c r="R87" s="85"/>
      <c r="S87" s="85"/>
    </row>
    <row r="88" spans="1:19" ht="15.75" x14ac:dyDescent="0.25">
      <c r="A88" s="487"/>
      <c r="B88" s="487"/>
      <c r="C88" s="487"/>
      <c r="D88" s="487"/>
      <c r="E88" s="487"/>
      <c r="F88" s="487"/>
      <c r="G88" s="487"/>
      <c r="H88" s="487"/>
      <c r="I88" s="487"/>
      <c r="J88" s="487"/>
      <c r="K88" s="487"/>
      <c r="L88" s="487"/>
      <c r="M88" s="487"/>
      <c r="N88" s="487"/>
      <c r="O88" s="487"/>
      <c r="P88" s="487"/>
      <c r="Q88" s="487"/>
      <c r="R88" s="85"/>
      <c r="S88" s="85"/>
    </row>
    <row r="89" spans="1:19" ht="15.75" x14ac:dyDescent="0.25">
      <c r="A89" s="487"/>
      <c r="B89" s="487"/>
      <c r="C89" s="487"/>
      <c r="D89" s="487"/>
      <c r="E89" s="487"/>
      <c r="F89" s="487"/>
      <c r="G89" s="487"/>
      <c r="H89" s="487"/>
      <c r="I89" s="487"/>
      <c r="J89" s="487"/>
      <c r="K89" s="487"/>
      <c r="L89" s="487"/>
      <c r="M89" s="487"/>
      <c r="N89" s="487"/>
      <c r="O89" s="487"/>
      <c r="P89" s="487"/>
      <c r="Q89" s="487"/>
      <c r="R89" s="85"/>
      <c r="S89" s="85"/>
    </row>
    <row r="90" spans="1:19" ht="15.75" x14ac:dyDescent="0.25">
      <c r="A90" s="487"/>
      <c r="B90" s="487"/>
      <c r="C90" s="487"/>
      <c r="D90" s="487"/>
      <c r="E90" s="487"/>
      <c r="F90" s="487"/>
      <c r="G90" s="487"/>
      <c r="H90" s="487"/>
      <c r="I90" s="487"/>
      <c r="J90" s="487"/>
      <c r="K90" s="487"/>
      <c r="L90" s="487"/>
      <c r="M90" s="487"/>
      <c r="N90" s="487"/>
      <c r="O90" s="487"/>
      <c r="P90" s="487"/>
      <c r="Q90" s="487"/>
      <c r="R90" s="85"/>
      <c r="S90" s="85"/>
    </row>
    <row r="91" spans="1:19" ht="15.75" x14ac:dyDescent="0.25">
      <c r="A91" s="487"/>
      <c r="B91" s="487"/>
      <c r="C91" s="487"/>
      <c r="D91" s="487"/>
      <c r="E91" s="487"/>
      <c r="F91" s="487"/>
      <c r="G91" s="487"/>
      <c r="H91" s="487"/>
      <c r="I91" s="487"/>
      <c r="J91" s="487"/>
      <c r="K91" s="487"/>
      <c r="L91" s="487"/>
      <c r="M91" s="487"/>
      <c r="N91" s="487"/>
      <c r="O91" s="487"/>
      <c r="P91" s="487"/>
      <c r="Q91" s="487"/>
      <c r="R91" s="85"/>
      <c r="S91" s="85"/>
    </row>
    <row r="92" spans="1:19" ht="15.75" x14ac:dyDescent="0.25">
      <c r="A92" s="487"/>
      <c r="B92" s="487"/>
      <c r="C92" s="487"/>
      <c r="D92" s="487"/>
      <c r="E92" s="487"/>
      <c r="F92" s="487"/>
      <c r="G92" s="487"/>
      <c r="H92" s="487"/>
      <c r="I92" s="487"/>
      <c r="J92" s="487"/>
      <c r="K92" s="487"/>
      <c r="L92" s="487"/>
      <c r="M92" s="487"/>
      <c r="N92" s="487"/>
      <c r="O92" s="487"/>
      <c r="P92" s="487"/>
      <c r="Q92" s="487"/>
      <c r="R92" s="85"/>
      <c r="S92" s="85"/>
    </row>
    <row r="93" spans="1:19" ht="15.75" x14ac:dyDescent="0.25">
      <c r="A93" s="487"/>
      <c r="B93" s="487"/>
      <c r="C93" s="487"/>
      <c r="D93" s="487"/>
      <c r="E93" s="487"/>
      <c r="F93" s="487"/>
      <c r="G93" s="487"/>
      <c r="H93" s="487"/>
      <c r="I93" s="487"/>
      <c r="J93" s="487"/>
      <c r="K93" s="487"/>
      <c r="L93" s="487"/>
      <c r="M93" s="487"/>
      <c r="N93" s="487"/>
      <c r="O93" s="487"/>
      <c r="P93" s="487"/>
      <c r="Q93" s="487"/>
      <c r="R93" s="85"/>
      <c r="S93" s="85"/>
    </row>
    <row r="94" spans="1:19" ht="15.75" x14ac:dyDescent="0.25">
      <c r="A94" s="487"/>
      <c r="B94" s="487"/>
      <c r="C94" s="487"/>
      <c r="D94" s="487"/>
      <c r="E94" s="487"/>
      <c r="F94" s="487"/>
      <c r="G94" s="487"/>
      <c r="H94" s="487"/>
      <c r="I94" s="487"/>
      <c r="J94" s="487"/>
      <c r="K94" s="487"/>
      <c r="L94" s="487"/>
      <c r="M94" s="487"/>
      <c r="N94" s="487"/>
      <c r="O94" s="487"/>
      <c r="P94" s="487"/>
      <c r="Q94" s="487"/>
      <c r="R94" s="85"/>
      <c r="S94" s="85"/>
    </row>
    <row r="95" spans="1:19" ht="15.75" x14ac:dyDescent="0.25">
      <c r="A95" s="487"/>
      <c r="B95" s="487"/>
      <c r="C95" s="487"/>
      <c r="D95" s="487"/>
      <c r="E95" s="487"/>
      <c r="F95" s="487"/>
      <c r="G95" s="487"/>
      <c r="H95" s="487"/>
      <c r="I95" s="487"/>
      <c r="J95" s="487"/>
      <c r="K95" s="487"/>
      <c r="L95" s="487"/>
      <c r="M95" s="487"/>
      <c r="N95" s="487"/>
      <c r="O95" s="487"/>
      <c r="P95" s="487"/>
      <c r="Q95" s="487"/>
      <c r="R95" s="85"/>
      <c r="S95" s="85"/>
    </row>
    <row r="96" spans="1:19" ht="15.75" x14ac:dyDescent="0.25">
      <c r="A96" s="487"/>
      <c r="B96" s="487"/>
      <c r="C96" s="487"/>
      <c r="D96" s="487"/>
      <c r="E96" s="487"/>
      <c r="F96" s="487"/>
      <c r="G96" s="487"/>
      <c r="H96" s="487"/>
      <c r="I96" s="487"/>
      <c r="J96" s="487"/>
      <c r="K96" s="487"/>
      <c r="L96" s="487"/>
      <c r="M96" s="487"/>
      <c r="N96" s="487"/>
      <c r="O96" s="487"/>
      <c r="P96" s="487"/>
      <c r="Q96" s="487"/>
      <c r="R96" s="85"/>
      <c r="S96" s="85"/>
    </row>
    <row r="97" spans="1:19" ht="15.75" x14ac:dyDescent="0.25">
      <c r="A97" s="487"/>
      <c r="B97" s="487"/>
      <c r="C97" s="487"/>
      <c r="D97" s="487"/>
      <c r="E97" s="487"/>
      <c r="F97" s="487"/>
      <c r="G97" s="487"/>
      <c r="H97" s="487"/>
      <c r="I97" s="487"/>
      <c r="J97" s="487"/>
      <c r="K97" s="487"/>
      <c r="L97" s="487"/>
      <c r="M97" s="487"/>
      <c r="N97" s="487"/>
      <c r="O97" s="487"/>
      <c r="P97" s="487"/>
      <c r="Q97" s="487"/>
      <c r="R97" s="85"/>
      <c r="S97" s="85"/>
    </row>
    <row r="98" spans="1:19" ht="15.75" x14ac:dyDescent="0.25">
      <c r="A98" s="487"/>
      <c r="B98" s="487"/>
      <c r="C98" s="487"/>
      <c r="D98" s="487"/>
      <c r="E98" s="487"/>
      <c r="F98" s="487"/>
      <c r="G98" s="487"/>
      <c r="H98" s="487"/>
      <c r="I98" s="487"/>
      <c r="J98" s="487"/>
      <c r="K98" s="487"/>
      <c r="L98" s="487"/>
      <c r="M98" s="487"/>
      <c r="N98" s="487"/>
      <c r="O98" s="487"/>
      <c r="P98" s="487"/>
      <c r="Q98" s="487"/>
      <c r="R98" s="85"/>
      <c r="S98" s="85"/>
    </row>
    <row r="99" spans="1:19" ht="15.75" x14ac:dyDescent="0.25">
      <c r="A99" s="487"/>
      <c r="B99" s="487"/>
      <c r="C99" s="487"/>
      <c r="D99" s="487"/>
      <c r="E99" s="487"/>
      <c r="F99" s="487"/>
      <c r="G99" s="487"/>
      <c r="H99" s="487"/>
      <c r="I99" s="487"/>
      <c r="J99" s="487"/>
      <c r="K99" s="487"/>
      <c r="L99" s="487"/>
      <c r="M99" s="487"/>
      <c r="N99" s="487"/>
      <c r="O99" s="487"/>
      <c r="P99" s="487"/>
      <c r="Q99" s="487"/>
      <c r="R99" s="85"/>
      <c r="S99" s="85"/>
    </row>
    <row r="100" spans="1:19" ht="15.75" x14ac:dyDescent="0.25">
      <c r="A100" s="487"/>
      <c r="B100" s="487"/>
      <c r="C100" s="487"/>
      <c r="D100" s="487"/>
      <c r="E100" s="487"/>
      <c r="F100" s="487"/>
      <c r="G100" s="487"/>
      <c r="H100" s="487"/>
      <c r="I100" s="487"/>
      <c r="J100" s="487"/>
      <c r="K100" s="487"/>
      <c r="L100" s="487"/>
      <c r="M100" s="487"/>
      <c r="N100" s="487"/>
      <c r="O100" s="487"/>
      <c r="P100" s="487"/>
      <c r="Q100" s="487"/>
      <c r="R100" s="85"/>
      <c r="S100" s="85"/>
    </row>
    <row r="101" spans="1:19" ht="15.75" x14ac:dyDescent="0.25">
      <c r="A101" s="487"/>
      <c r="B101" s="487"/>
      <c r="C101" s="487"/>
      <c r="D101" s="487"/>
      <c r="E101" s="487"/>
      <c r="F101" s="487"/>
      <c r="G101" s="487"/>
      <c r="H101" s="487"/>
      <c r="I101" s="487"/>
      <c r="J101" s="487"/>
      <c r="K101" s="487"/>
      <c r="L101" s="487"/>
      <c r="M101" s="487"/>
      <c r="N101" s="487"/>
      <c r="O101" s="487"/>
      <c r="P101" s="487"/>
      <c r="Q101" s="487"/>
      <c r="R101" s="85"/>
      <c r="S101" s="85"/>
    </row>
    <row r="102" spans="1:19" ht="15.75" x14ac:dyDescent="0.25">
      <c r="A102" s="487"/>
      <c r="B102" s="487"/>
      <c r="C102" s="487"/>
      <c r="D102" s="487"/>
      <c r="E102" s="487"/>
      <c r="F102" s="487"/>
      <c r="G102" s="487"/>
      <c r="H102" s="487"/>
      <c r="I102" s="487"/>
      <c r="J102" s="487"/>
      <c r="K102" s="487"/>
      <c r="L102" s="487"/>
      <c r="M102" s="487"/>
      <c r="N102" s="487"/>
      <c r="O102" s="487"/>
      <c r="P102" s="487"/>
      <c r="Q102" s="487"/>
      <c r="R102" s="85"/>
      <c r="S102" s="85"/>
    </row>
    <row r="103" spans="1:19" ht="15.75" x14ac:dyDescent="0.25">
      <c r="A103" s="487"/>
      <c r="B103" s="487"/>
      <c r="C103" s="487"/>
      <c r="D103" s="487"/>
      <c r="E103" s="487"/>
      <c r="F103" s="487"/>
      <c r="G103" s="487"/>
      <c r="H103" s="487"/>
      <c r="I103" s="487"/>
      <c r="J103" s="487"/>
      <c r="K103" s="487"/>
      <c r="L103" s="487"/>
      <c r="M103" s="487"/>
      <c r="N103" s="487"/>
      <c r="O103" s="487"/>
      <c r="P103" s="487"/>
      <c r="Q103" s="487"/>
      <c r="R103" s="85"/>
      <c r="S103" s="85"/>
    </row>
    <row r="104" spans="1:19" ht="15.75" x14ac:dyDescent="0.25">
      <c r="A104" s="487"/>
      <c r="B104" s="487"/>
      <c r="C104" s="487"/>
      <c r="D104" s="487"/>
      <c r="E104" s="487"/>
      <c r="F104" s="487"/>
      <c r="G104" s="487"/>
      <c r="H104" s="487"/>
      <c r="I104" s="487"/>
      <c r="J104" s="487"/>
      <c r="K104" s="487"/>
      <c r="L104" s="487"/>
      <c r="M104" s="487"/>
      <c r="N104" s="487"/>
      <c r="O104" s="487"/>
      <c r="P104" s="487"/>
      <c r="Q104" s="487"/>
      <c r="R104" s="85"/>
      <c r="S104" s="85"/>
    </row>
    <row r="105" spans="1:19" ht="15.75" x14ac:dyDescent="0.25">
      <c r="A105" s="487"/>
      <c r="B105" s="487"/>
      <c r="C105" s="487"/>
      <c r="D105" s="487"/>
      <c r="E105" s="487"/>
      <c r="F105" s="487"/>
      <c r="G105" s="487"/>
      <c r="H105" s="487"/>
      <c r="I105" s="487"/>
      <c r="J105" s="487"/>
      <c r="K105" s="487"/>
      <c r="L105" s="487"/>
      <c r="M105" s="487"/>
      <c r="N105" s="487"/>
      <c r="O105" s="487"/>
      <c r="P105" s="487"/>
      <c r="Q105" s="487"/>
      <c r="R105" s="85"/>
      <c r="S105" s="85"/>
    </row>
    <row r="106" spans="1:19" ht="15.75" x14ac:dyDescent="0.25">
      <c r="A106" s="487"/>
      <c r="B106" s="487"/>
      <c r="C106" s="487"/>
      <c r="D106" s="487"/>
      <c r="E106" s="487"/>
      <c r="F106" s="487"/>
      <c r="G106" s="487"/>
      <c r="H106" s="487"/>
      <c r="I106" s="487"/>
      <c r="J106" s="487"/>
      <c r="K106" s="487"/>
      <c r="L106" s="487"/>
      <c r="M106" s="487"/>
      <c r="N106" s="487"/>
      <c r="O106" s="487"/>
      <c r="P106" s="487"/>
      <c r="Q106" s="487"/>
      <c r="R106" s="85"/>
      <c r="S106" s="85"/>
    </row>
    <row r="107" spans="1:19" ht="15.75" x14ac:dyDescent="0.25">
      <c r="A107" s="487"/>
      <c r="B107" s="487"/>
      <c r="C107" s="487"/>
      <c r="D107" s="487"/>
      <c r="E107" s="487"/>
      <c r="F107" s="487"/>
      <c r="G107" s="487"/>
      <c r="H107" s="487"/>
      <c r="I107" s="487"/>
      <c r="J107" s="487"/>
      <c r="K107" s="487"/>
      <c r="L107" s="487"/>
      <c r="M107" s="487"/>
      <c r="N107" s="487"/>
      <c r="O107" s="487"/>
      <c r="P107" s="487"/>
      <c r="Q107" s="487"/>
      <c r="R107" s="85"/>
      <c r="S107" s="85"/>
    </row>
    <row r="108" spans="1:19" ht="15.75" x14ac:dyDescent="0.25">
      <c r="A108" s="487"/>
      <c r="B108" s="487"/>
      <c r="C108" s="487"/>
      <c r="D108" s="487"/>
      <c r="E108" s="487"/>
      <c r="F108" s="487"/>
      <c r="G108" s="487"/>
      <c r="H108" s="487"/>
      <c r="I108" s="487"/>
      <c r="J108" s="487"/>
      <c r="K108" s="487"/>
      <c r="L108" s="487"/>
      <c r="M108" s="487"/>
      <c r="N108" s="487"/>
      <c r="O108" s="487"/>
      <c r="P108" s="487"/>
      <c r="Q108" s="487"/>
      <c r="R108" s="85"/>
      <c r="S108" s="85"/>
    </row>
    <row r="109" spans="1:19" ht="15.75" x14ac:dyDescent="0.25">
      <c r="A109" s="487"/>
      <c r="B109" s="487"/>
      <c r="C109" s="487"/>
      <c r="D109" s="487"/>
      <c r="E109" s="487"/>
      <c r="F109" s="487"/>
      <c r="G109" s="487"/>
      <c r="H109" s="487"/>
      <c r="I109" s="487"/>
      <c r="J109" s="487"/>
      <c r="K109" s="487"/>
      <c r="L109" s="487"/>
      <c r="M109" s="487"/>
      <c r="N109" s="487"/>
      <c r="O109" s="487"/>
      <c r="P109" s="487"/>
      <c r="Q109" s="487"/>
      <c r="R109" s="85"/>
      <c r="S109" s="85"/>
    </row>
    <row r="110" spans="1:19" ht="15.75" x14ac:dyDescent="0.25">
      <c r="A110" s="487"/>
      <c r="B110" s="487"/>
      <c r="C110" s="487"/>
      <c r="D110" s="487"/>
      <c r="E110" s="487"/>
      <c r="F110" s="487"/>
      <c r="G110" s="487"/>
      <c r="H110" s="487"/>
      <c r="I110" s="487"/>
      <c r="J110" s="487"/>
      <c r="K110" s="487"/>
      <c r="L110" s="487"/>
      <c r="M110" s="487"/>
      <c r="N110" s="487"/>
      <c r="O110" s="487"/>
      <c r="P110" s="487"/>
      <c r="Q110" s="487"/>
      <c r="R110" s="85"/>
      <c r="S110" s="85"/>
    </row>
    <row r="111" spans="1:19" ht="15.75" x14ac:dyDescent="0.25">
      <c r="A111" s="487"/>
      <c r="B111" s="487"/>
      <c r="C111" s="487"/>
      <c r="D111" s="487"/>
      <c r="E111" s="487"/>
      <c r="F111" s="487"/>
      <c r="G111" s="487"/>
      <c r="H111" s="487"/>
      <c r="I111" s="487"/>
      <c r="J111" s="487"/>
      <c r="K111" s="487"/>
      <c r="L111" s="487"/>
      <c r="M111" s="487"/>
      <c r="N111" s="487"/>
      <c r="O111" s="487"/>
      <c r="P111" s="487"/>
      <c r="Q111" s="487"/>
      <c r="R111" s="85"/>
      <c r="S111" s="85"/>
    </row>
    <row r="112" spans="1:19" ht="15.75" x14ac:dyDescent="0.25">
      <c r="A112" s="487"/>
      <c r="B112" s="487"/>
      <c r="C112" s="487"/>
      <c r="D112" s="487"/>
      <c r="E112" s="487"/>
      <c r="F112" s="487"/>
      <c r="G112" s="487"/>
      <c r="H112" s="487"/>
      <c r="I112" s="487"/>
      <c r="J112" s="487"/>
      <c r="K112" s="487"/>
      <c r="L112" s="487"/>
      <c r="M112" s="487"/>
      <c r="N112" s="487"/>
      <c r="O112" s="487"/>
      <c r="P112" s="487"/>
      <c r="Q112" s="487"/>
      <c r="R112" s="85"/>
      <c r="S112" s="85"/>
    </row>
    <row r="113" spans="1:19" ht="15.75" x14ac:dyDescent="0.25">
      <c r="A113" s="487"/>
      <c r="B113" s="487"/>
      <c r="C113" s="487"/>
      <c r="D113" s="487"/>
      <c r="E113" s="487"/>
      <c r="F113" s="487"/>
      <c r="G113" s="487"/>
      <c r="H113" s="487"/>
      <c r="I113" s="487"/>
      <c r="J113" s="487"/>
      <c r="K113" s="487"/>
      <c r="L113" s="487"/>
      <c r="M113" s="487"/>
      <c r="N113" s="487"/>
      <c r="O113" s="487"/>
      <c r="P113" s="487"/>
      <c r="Q113" s="487"/>
      <c r="R113" s="85"/>
      <c r="S113" s="85"/>
    </row>
    <row r="114" spans="1:19" ht="15.75" x14ac:dyDescent="0.25">
      <c r="A114" s="487"/>
      <c r="B114" s="487"/>
      <c r="C114" s="487"/>
      <c r="D114" s="487"/>
      <c r="E114" s="487"/>
      <c r="F114" s="487"/>
      <c r="G114" s="487"/>
      <c r="H114" s="487"/>
      <c r="I114" s="487"/>
      <c r="J114" s="487"/>
      <c r="K114" s="487"/>
      <c r="L114" s="487"/>
      <c r="M114" s="487"/>
      <c r="N114" s="487"/>
      <c r="O114" s="487"/>
      <c r="P114" s="487"/>
      <c r="Q114" s="487"/>
      <c r="R114" s="85"/>
      <c r="S114" s="85"/>
    </row>
    <row r="115" spans="1:19" ht="15.75" x14ac:dyDescent="0.25">
      <c r="A115" s="487"/>
      <c r="B115" s="487"/>
      <c r="C115" s="487"/>
      <c r="D115" s="487"/>
      <c r="E115" s="487"/>
      <c r="F115" s="487"/>
      <c r="G115" s="487"/>
      <c r="H115" s="487"/>
      <c r="I115" s="487"/>
      <c r="J115" s="487"/>
      <c r="K115" s="487"/>
      <c r="L115" s="487"/>
      <c r="M115" s="487"/>
      <c r="N115" s="487"/>
      <c r="O115" s="487"/>
      <c r="P115" s="487"/>
      <c r="Q115" s="487"/>
      <c r="R115" s="85"/>
      <c r="S115" s="85"/>
    </row>
    <row r="116" spans="1:19" ht="15.75" x14ac:dyDescent="0.25">
      <c r="A116" s="487"/>
      <c r="B116" s="487"/>
      <c r="C116" s="487"/>
      <c r="D116" s="487"/>
      <c r="E116" s="487"/>
      <c r="F116" s="487"/>
      <c r="G116" s="487"/>
      <c r="H116" s="487"/>
      <c r="I116" s="487"/>
      <c r="J116" s="487"/>
      <c r="K116" s="487"/>
      <c r="L116" s="487"/>
      <c r="M116" s="487"/>
      <c r="N116" s="487"/>
      <c r="O116" s="487"/>
      <c r="P116" s="487"/>
      <c r="Q116" s="487"/>
      <c r="R116" s="85"/>
      <c r="S116" s="85"/>
    </row>
    <row r="117" spans="1:19" ht="15.75" x14ac:dyDescent="0.25">
      <c r="A117" s="487"/>
      <c r="B117" s="487"/>
      <c r="C117" s="487"/>
      <c r="D117" s="487"/>
      <c r="E117" s="487"/>
      <c r="F117" s="487"/>
      <c r="G117" s="487"/>
      <c r="H117" s="487"/>
      <c r="I117" s="487"/>
      <c r="J117" s="487"/>
      <c r="K117" s="487"/>
      <c r="L117" s="487"/>
      <c r="M117" s="487"/>
      <c r="N117" s="487"/>
      <c r="O117" s="487"/>
      <c r="P117" s="487"/>
      <c r="Q117" s="487"/>
      <c r="R117" s="85"/>
      <c r="S117" s="85"/>
    </row>
    <row r="118" spans="1:19" ht="15.75" x14ac:dyDescent="0.25">
      <c r="A118" s="487"/>
      <c r="B118" s="487"/>
      <c r="C118" s="487"/>
      <c r="D118" s="487"/>
      <c r="E118" s="487"/>
      <c r="F118" s="487"/>
      <c r="G118" s="487"/>
      <c r="H118" s="487"/>
      <c r="I118" s="487"/>
      <c r="J118" s="487"/>
      <c r="K118" s="487"/>
      <c r="L118" s="487"/>
      <c r="M118" s="487"/>
      <c r="N118" s="487"/>
      <c r="O118" s="487"/>
      <c r="P118" s="487"/>
      <c r="Q118" s="487"/>
      <c r="R118" s="85"/>
      <c r="S118" s="85"/>
    </row>
    <row r="119" spans="1:19" ht="15.75" x14ac:dyDescent="0.25">
      <c r="A119" s="487"/>
      <c r="B119" s="487"/>
      <c r="C119" s="487"/>
      <c r="D119" s="487"/>
      <c r="E119" s="487"/>
      <c r="F119" s="487"/>
      <c r="G119" s="487"/>
      <c r="H119" s="487"/>
      <c r="I119" s="487"/>
      <c r="J119" s="487"/>
      <c r="K119" s="487"/>
      <c r="L119" s="487"/>
      <c r="M119" s="487"/>
      <c r="N119" s="487"/>
      <c r="O119" s="487"/>
      <c r="P119" s="487"/>
      <c r="Q119" s="487"/>
      <c r="R119" s="85"/>
      <c r="S119" s="85"/>
    </row>
    <row r="120" spans="1:19" ht="15.75" x14ac:dyDescent="0.25">
      <c r="A120" s="487"/>
      <c r="B120" s="487"/>
      <c r="C120" s="487"/>
      <c r="D120" s="487"/>
      <c r="E120" s="487"/>
      <c r="F120" s="487"/>
      <c r="G120" s="487"/>
      <c r="H120" s="487"/>
      <c r="I120" s="487"/>
      <c r="J120" s="487"/>
      <c r="K120" s="487"/>
      <c r="L120" s="487"/>
      <c r="M120" s="487"/>
      <c r="N120" s="487"/>
      <c r="O120" s="487"/>
      <c r="P120" s="487"/>
      <c r="Q120" s="487"/>
      <c r="R120" s="85"/>
      <c r="S120" s="85"/>
    </row>
    <row r="121" spans="1:19" ht="15.75" x14ac:dyDescent="0.25">
      <c r="A121" s="487"/>
      <c r="B121" s="487"/>
      <c r="C121" s="487"/>
      <c r="D121" s="487"/>
      <c r="E121" s="487"/>
      <c r="F121" s="487"/>
      <c r="G121" s="487"/>
      <c r="H121" s="487"/>
      <c r="I121" s="487"/>
      <c r="J121" s="487"/>
      <c r="K121" s="487"/>
      <c r="L121" s="487"/>
      <c r="M121" s="487"/>
      <c r="N121" s="487"/>
      <c r="O121" s="487"/>
      <c r="P121" s="487"/>
      <c r="Q121" s="487"/>
      <c r="R121" s="85"/>
      <c r="S121" s="85"/>
    </row>
    <row r="122" spans="1:19" ht="15.75" x14ac:dyDescent="0.25">
      <c r="A122" s="487"/>
      <c r="B122" s="487"/>
      <c r="C122" s="487"/>
      <c r="D122" s="487"/>
      <c r="E122" s="487"/>
      <c r="F122" s="487"/>
      <c r="G122" s="487"/>
      <c r="H122" s="487"/>
      <c r="I122" s="487"/>
      <c r="J122" s="487"/>
      <c r="K122" s="487"/>
      <c r="L122" s="487"/>
      <c r="M122" s="487"/>
      <c r="N122" s="487"/>
      <c r="O122" s="487"/>
      <c r="P122" s="487"/>
      <c r="Q122" s="487"/>
      <c r="R122" s="85"/>
      <c r="S122" s="85"/>
    </row>
    <row r="123" spans="1:19" ht="15.75" x14ac:dyDescent="0.25">
      <c r="A123" s="487"/>
      <c r="B123" s="487"/>
      <c r="C123" s="487"/>
      <c r="D123" s="487"/>
      <c r="E123" s="487"/>
      <c r="F123" s="487"/>
      <c r="G123" s="487"/>
      <c r="H123" s="487"/>
      <c r="I123" s="487"/>
      <c r="J123" s="487"/>
      <c r="K123" s="487"/>
      <c r="L123" s="487"/>
      <c r="M123" s="487"/>
      <c r="N123" s="487"/>
      <c r="O123" s="487"/>
      <c r="P123" s="487"/>
      <c r="Q123" s="487"/>
      <c r="R123" s="85"/>
      <c r="S123" s="85"/>
    </row>
    <row r="124" spans="1:19" ht="15.75" x14ac:dyDescent="0.25">
      <c r="A124" s="487"/>
      <c r="B124" s="487"/>
      <c r="C124" s="487"/>
      <c r="D124" s="487"/>
      <c r="E124" s="487"/>
      <c r="F124" s="487"/>
      <c r="G124" s="487"/>
      <c r="H124" s="487"/>
      <c r="I124" s="487"/>
      <c r="J124" s="487"/>
      <c r="K124" s="487"/>
      <c r="L124" s="487"/>
      <c r="M124" s="487"/>
      <c r="N124" s="487"/>
      <c r="O124" s="487"/>
      <c r="P124" s="487"/>
      <c r="Q124" s="487"/>
      <c r="R124" s="85"/>
      <c r="S124" s="85"/>
    </row>
    <row r="125" spans="1:19" ht="15.75" x14ac:dyDescent="0.25">
      <c r="A125" s="487"/>
      <c r="B125" s="487"/>
      <c r="C125" s="487"/>
      <c r="D125" s="487"/>
      <c r="E125" s="487"/>
      <c r="F125" s="487"/>
      <c r="G125" s="487"/>
      <c r="H125" s="487"/>
      <c r="I125" s="487"/>
      <c r="J125" s="487"/>
      <c r="K125" s="487"/>
      <c r="L125" s="487"/>
      <c r="M125" s="487"/>
      <c r="N125" s="487"/>
      <c r="O125" s="487"/>
      <c r="P125" s="487"/>
      <c r="Q125" s="487"/>
      <c r="R125" s="85"/>
      <c r="S125" s="85"/>
    </row>
    <row r="126" spans="1:19" ht="15.75" x14ac:dyDescent="0.25">
      <c r="A126" s="487"/>
      <c r="B126" s="487"/>
      <c r="C126" s="487"/>
      <c r="D126" s="487"/>
      <c r="E126" s="487"/>
      <c r="F126" s="487"/>
      <c r="G126" s="487"/>
      <c r="H126" s="487"/>
      <c r="I126" s="487"/>
      <c r="J126" s="487"/>
      <c r="K126" s="487"/>
      <c r="L126" s="487"/>
      <c r="M126" s="487"/>
      <c r="N126" s="487"/>
      <c r="O126" s="487"/>
      <c r="P126" s="487"/>
      <c r="Q126" s="487"/>
      <c r="R126" s="85"/>
      <c r="S126" s="85"/>
    </row>
    <row r="127" spans="1:19" ht="15.75" x14ac:dyDescent="0.25">
      <c r="A127" s="487"/>
      <c r="B127" s="487"/>
      <c r="C127" s="487"/>
      <c r="D127" s="487"/>
      <c r="E127" s="487"/>
      <c r="F127" s="487"/>
      <c r="G127" s="487"/>
      <c r="H127" s="487"/>
      <c r="I127" s="487"/>
      <c r="J127" s="487"/>
      <c r="K127" s="487"/>
      <c r="L127" s="487"/>
      <c r="M127" s="487"/>
      <c r="N127" s="487"/>
      <c r="O127" s="487"/>
      <c r="P127" s="487"/>
      <c r="Q127" s="487"/>
      <c r="R127" s="85"/>
      <c r="S127" s="85"/>
    </row>
    <row r="128" spans="1:19" ht="15.75" x14ac:dyDescent="0.25">
      <c r="A128" s="487"/>
      <c r="B128" s="487"/>
      <c r="C128" s="487"/>
      <c r="D128" s="487"/>
      <c r="E128" s="487"/>
      <c r="F128" s="487"/>
      <c r="G128" s="487"/>
      <c r="H128" s="487"/>
      <c r="I128" s="487"/>
      <c r="J128" s="487"/>
      <c r="K128" s="487"/>
      <c r="L128" s="487"/>
      <c r="M128" s="487"/>
      <c r="N128" s="487"/>
      <c r="O128" s="487"/>
      <c r="P128" s="487"/>
      <c r="Q128" s="487"/>
      <c r="R128" s="85"/>
      <c r="S128" s="85"/>
    </row>
    <row r="129" spans="1:19" ht="15.75" x14ac:dyDescent="0.25">
      <c r="A129" s="487"/>
      <c r="B129" s="487"/>
      <c r="C129" s="487"/>
      <c r="D129" s="487"/>
      <c r="E129" s="487"/>
      <c r="F129" s="487"/>
      <c r="G129" s="487"/>
      <c r="H129" s="487"/>
      <c r="I129" s="487"/>
      <c r="J129" s="487"/>
      <c r="K129" s="487"/>
      <c r="L129" s="487"/>
      <c r="M129" s="487"/>
      <c r="N129" s="487"/>
      <c r="O129" s="487"/>
      <c r="P129" s="487"/>
      <c r="Q129" s="487"/>
      <c r="R129" s="85"/>
      <c r="S129" s="85"/>
    </row>
    <row r="130" spans="1:19" ht="15.75" x14ac:dyDescent="0.25">
      <c r="A130" s="487"/>
      <c r="B130" s="487"/>
      <c r="C130" s="487"/>
      <c r="D130" s="487"/>
      <c r="E130" s="487"/>
      <c r="F130" s="487"/>
      <c r="G130" s="487"/>
      <c r="H130" s="487"/>
      <c r="I130" s="487"/>
      <c r="J130" s="487"/>
      <c r="K130" s="487"/>
      <c r="L130" s="487"/>
      <c r="M130" s="487"/>
      <c r="N130" s="487"/>
      <c r="O130" s="487"/>
      <c r="P130" s="487"/>
      <c r="Q130" s="487"/>
      <c r="R130" s="85"/>
      <c r="S130" s="85"/>
    </row>
    <row r="131" spans="1:19" ht="15.75" x14ac:dyDescent="0.25">
      <c r="A131" s="487"/>
      <c r="B131" s="487"/>
      <c r="C131" s="487"/>
      <c r="D131" s="487"/>
      <c r="E131" s="487"/>
      <c r="F131" s="487"/>
      <c r="G131" s="487"/>
      <c r="H131" s="487"/>
      <c r="I131" s="487"/>
      <c r="J131" s="487"/>
      <c r="K131" s="487"/>
      <c r="L131" s="487"/>
      <c r="M131" s="487"/>
      <c r="N131" s="487"/>
      <c r="O131" s="487"/>
      <c r="P131" s="487"/>
      <c r="Q131" s="487"/>
      <c r="R131" s="85"/>
      <c r="S131" s="85"/>
    </row>
    <row r="132" spans="1:19" ht="15.75" x14ac:dyDescent="0.25">
      <c r="A132" s="487"/>
      <c r="B132" s="487"/>
      <c r="C132" s="487"/>
      <c r="D132" s="487"/>
      <c r="E132" s="487"/>
      <c r="F132" s="487"/>
      <c r="G132" s="487"/>
      <c r="H132" s="487"/>
      <c r="I132" s="487"/>
      <c r="J132" s="487"/>
      <c r="K132" s="487"/>
      <c r="L132" s="487"/>
      <c r="M132" s="487"/>
      <c r="N132" s="487"/>
      <c r="O132" s="487"/>
      <c r="P132" s="487"/>
      <c r="Q132" s="487"/>
      <c r="R132" s="85"/>
      <c r="S132" s="85"/>
    </row>
    <row r="133" spans="1:19" ht="15.75" x14ac:dyDescent="0.25">
      <c r="A133" s="487"/>
      <c r="B133" s="487"/>
      <c r="C133" s="487"/>
      <c r="D133" s="487"/>
      <c r="E133" s="487"/>
      <c r="F133" s="487"/>
      <c r="G133" s="487"/>
      <c r="H133" s="487"/>
      <c r="I133" s="487"/>
      <c r="J133" s="487"/>
      <c r="K133" s="487"/>
      <c r="L133" s="487"/>
      <c r="M133" s="487"/>
      <c r="N133" s="487"/>
      <c r="O133" s="487"/>
      <c r="P133" s="487"/>
      <c r="Q133" s="487"/>
      <c r="R133" s="85"/>
      <c r="S133" s="85"/>
    </row>
    <row r="134" spans="1:19" ht="15.75" x14ac:dyDescent="0.25">
      <c r="A134" s="487"/>
      <c r="B134" s="487"/>
      <c r="C134" s="487"/>
      <c r="D134" s="487"/>
      <c r="E134" s="487"/>
      <c r="F134" s="487"/>
      <c r="G134" s="487"/>
      <c r="H134" s="487"/>
      <c r="I134" s="487"/>
      <c r="J134" s="487"/>
      <c r="K134" s="487"/>
      <c r="L134" s="487"/>
      <c r="M134" s="487"/>
      <c r="N134" s="487"/>
      <c r="O134" s="487"/>
      <c r="P134" s="487"/>
      <c r="Q134" s="487"/>
      <c r="R134" s="85"/>
      <c r="S134" s="85"/>
    </row>
    <row r="135" spans="1:19" ht="15.75" x14ac:dyDescent="0.25">
      <c r="A135" s="487"/>
      <c r="B135" s="487"/>
      <c r="C135" s="487"/>
      <c r="D135" s="487"/>
      <c r="E135" s="487"/>
      <c r="F135" s="487"/>
      <c r="G135" s="487"/>
      <c r="H135" s="487"/>
      <c r="I135" s="487"/>
      <c r="J135" s="487"/>
      <c r="K135" s="487"/>
      <c r="L135" s="487"/>
      <c r="M135" s="487"/>
      <c r="N135" s="487"/>
      <c r="O135" s="487"/>
      <c r="P135" s="487"/>
      <c r="Q135" s="487"/>
      <c r="R135" s="85"/>
      <c r="S135" s="85"/>
    </row>
    <row r="136" spans="1:19" ht="15.75" x14ac:dyDescent="0.25">
      <c r="A136" s="487"/>
      <c r="B136" s="487"/>
      <c r="C136" s="487"/>
      <c r="D136" s="487"/>
      <c r="E136" s="487"/>
      <c r="F136" s="487"/>
      <c r="G136" s="487"/>
      <c r="H136" s="487"/>
      <c r="I136" s="487"/>
      <c r="J136" s="487"/>
      <c r="K136" s="487"/>
      <c r="L136" s="487"/>
      <c r="M136" s="487"/>
      <c r="N136" s="487"/>
      <c r="O136" s="487"/>
      <c r="P136" s="487"/>
      <c r="Q136" s="487"/>
      <c r="R136" s="85"/>
      <c r="S136" s="85"/>
    </row>
    <row r="137" spans="1:19" ht="15.75" x14ac:dyDescent="0.25">
      <c r="A137" s="487"/>
      <c r="B137" s="487"/>
      <c r="C137" s="487"/>
      <c r="D137" s="487"/>
      <c r="E137" s="487"/>
      <c r="F137" s="487"/>
      <c r="G137" s="487"/>
      <c r="H137" s="487"/>
      <c r="I137" s="487"/>
      <c r="J137" s="487"/>
      <c r="K137" s="487"/>
      <c r="L137" s="487"/>
      <c r="M137" s="487"/>
      <c r="N137" s="487"/>
      <c r="O137" s="487"/>
      <c r="P137" s="487"/>
      <c r="Q137" s="487"/>
      <c r="R137" s="85"/>
      <c r="S137" s="85"/>
    </row>
    <row r="138" spans="1:19" ht="15.75" x14ac:dyDescent="0.25">
      <c r="A138" s="487"/>
      <c r="B138" s="487"/>
      <c r="C138" s="487"/>
      <c r="D138" s="487"/>
      <c r="E138" s="487"/>
      <c r="F138" s="487"/>
      <c r="G138" s="487"/>
      <c r="H138" s="487"/>
      <c r="I138" s="487"/>
      <c r="J138" s="487"/>
      <c r="K138" s="487"/>
      <c r="L138" s="487"/>
      <c r="M138" s="487"/>
      <c r="N138" s="487"/>
      <c r="O138" s="487"/>
      <c r="P138" s="487"/>
      <c r="Q138" s="487"/>
      <c r="R138" s="85"/>
      <c r="S138" s="85"/>
    </row>
    <row r="139" spans="1:19" ht="15.75" x14ac:dyDescent="0.25">
      <c r="A139" s="487"/>
      <c r="B139" s="487"/>
      <c r="C139" s="487"/>
      <c r="D139" s="487"/>
      <c r="E139" s="487"/>
      <c r="F139" s="487"/>
      <c r="G139" s="487"/>
      <c r="H139" s="487"/>
      <c r="I139" s="487"/>
      <c r="J139" s="487"/>
      <c r="K139" s="487"/>
      <c r="L139" s="487"/>
      <c r="M139" s="487"/>
      <c r="N139" s="487"/>
      <c r="O139" s="487"/>
      <c r="P139" s="487"/>
      <c r="Q139" s="487"/>
      <c r="R139" s="85"/>
      <c r="S139" s="85"/>
    </row>
    <row r="140" spans="1:19" ht="15.75" x14ac:dyDescent="0.25">
      <c r="A140" s="487"/>
      <c r="B140" s="487"/>
      <c r="C140" s="487"/>
      <c r="D140" s="487"/>
      <c r="E140" s="487"/>
      <c r="F140" s="487"/>
      <c r="G140" s="487"/>
      <c r="H140" s="487"/>
      <c r="I140" s="487"/>
      <c r="J140" s="487"/>
      <c r="K140" s="487"/>
      <c r="L140" s="487"/>
      <c r="M140" s="487"/>
      <c r="N140" s="487"/>
      <c r="O140" s="487"/>
      <c r="P140" s="487"/>
      <c r="Q140" s="487"/>
      <c r="R140" s="85"/>
      <c r="S140" s="85"/>
    </row>
    <row r="141" spans="1:19" ht="15.75" x14ac:dyDescent="0.25">
      <c r="A141" s="487"/>
      <c r="B141" s="487"/>
      <c r="C141" s="487"/>
      <c r="D141" s="487"/>
      <c r="E141" s="487"/>
      <c r="F141" s="487"/>
      <c r="G141" s="487"/>
      <c r="H141" s="487"/>
      <c r="I141" s="487"/>
      <c r="J141" s="487"/>
      <c r="K141" s="487"/>
      <c r="L141" s="487"/>
      <c r="M141" s="487"/>
      <c r="N141" s="487"/>
      <c r="O141" s="487"/>
      <c r="P141" s="487"/>
      <c r="Q141" s="487"/>
      <c r="R141" s="85"/>
      <c r="S141" s="85"/>
    </row>
    <row r="142" spans="1:19" ht="15.75" x14ac:dyDescent="0.25">
      <c r="A142" s="487"/>
      <c r="B142" s="487"/>
      <c r="C142" s="487"/>
      <c r="D142" s="487"/>
      <c r="E142" s="487"/>
      <c r="F142" s="487"/>
      <c r="G142" s="487"/>
      <c r="H142" s="487"/>
      <c r="I142" s="487"/>
      <c r="J142" s="487"/>
      <c r="K142" s="487"/>
      <c r="L142" s="487"/>
      <c r="M142" s="487"/>
      <c r="N142" s="487"/>
      <c r="O142" s="487"/>
      <c r="P142" s="487"/>
      <c r="Q142" s="487"/>
      <c r="R142" s="85"/>
      <c r="S142" s="85"/>
    </row>
    <row r="143" spans="1:19" ht="15.75" x14ac:dyDescent="0.25">
      <c r="A143" s="487"/>
      <c r="B143" s="487"/>
      <c r="C143" s="487"/>
      <c r="D143" s="487"/>
      <c r="E143" s="487"/>
      <c r="F143" s="487"/>
      <c r="G143" s="487"/>
      <c r="H143" s="487"/>
      <c r="I143" s="487"/>
      <c r="J143" s="487"/>
      <c r="K143" s="487"/>
      <c r="L143" s="487"/>
      <c r="M143" s="487"/>
      <c r="N143" s="487"/>
      <c r="O143" s="487"/>
      <c r="P143" s="487"/>
      <c r="Q143" s="487"/>
      <c r="R143" s="85"/>
      <c r="S143" s="85"/>
    </row>
    <row r="144" spans="1:19" ht="15.75" x14ac:dyDescent="0.25">
      <c r="A144" s="487"/>
      <c r="B144" s="487"/>
      <c r="C144" s="487"/>
      <c r="D144" s="487"/>
      <c r="E144" s="487"/>
      <c r="F144" s="487"/>
      <c r="G144" s="487"/>
      <c r="H144" s="487"/>
      <c r="I144" s="487"/>
      <c r="J144" s="487"/>
      <c r="K144" s="487"/>
      <c r="L144" s="487"/>
      <c r="M144" s="487"/>
      <c r="N144" s="487"/>
      <c r="O144" s="487"/>
      <c r="P144" s="487"/>
      <c r="Q144" s="487"/>
      <c r="R144" s="85"/>
      <c r="S144" s="85"/>
    </row>
    <row r="145" spans="1:19" ht="15.75" x14ac:dyDescent="0.25">
      <c r="A145" s="487"/>
      <c r="B145" s="487"/>
      <c r="C145" s="487"/>
      <c r="D145" s="487"/>
      <c r="E145" s="487"/>
      <c r="F145" s="487"/>
      <c r="G145" s="487"/>
      <c r="H145" s="487"/>
      <c r="I145" s="487"/>
      <c r="J145" s="487"/>
      <c r="K145" s="487"/>
      <c r="L145" s="487"/>
      <c r="M145" s="487"/>
      <c r="N145" s="487"/>
      <c r="O145" s="487"/>
      <c r="P145" s="487"/>
      <c r="Q145" s="487"/>
      <c r="R145" s="85"/>
      <c r="S145" s="85"/>
    </row>
    <row r="146" spans="1:19" ht="15.75" x14ac:dyDescent="0.25">
      <c r="A146" s="487"/>
      <c r="B146" s="487"/>
      <c r="C146" s="487"/>
      <c r="D146" s="487"/>
      <c r="E146" s="487"/>
      <c r="F146" s="487"/>
      <c r="G146" s="487"/>
      <c r="H146" s="487"/>
      <c r="I146" s="487"/>
      <c r="J146" s="487"/>
      <c r="K146" s="487"/>
      <c r="L146" s="487"/>
      <c r="M146" s="487"/>
      <c r="N146" s="487"/>
      <c r="O146" s="487"/>
      <c r="P146" s="487"/>
      <c r="Q146" s="487"/>
      <c r="R146" s="85"/>
      <c r="S146" s="85"/>
    </row>
    <row r="147" spans="1:19" ht="15.75" x14ac:dyDescent="0.25">
      <c r="A147" s="487"/>
      <c r="B147" s="487"/>
      <c r="C147" s="487"/>
      <c r="D147" s="487"/>
      <c r="E147" s="487"/>
      <c r="F147" s="487"/>
      <c r="G147" s="487"/>
      <c r="H147" s="487"/>
      <c r="I147" s="487"/>
      <c r="J147" s="487"/>
      <c r="K147" s="487"/>
      <c r="L147" s="487"/>
      <c r="M147" s="487"/>
      <c r="N147" s="487"/>
      <c r="O147" s="487"/>
      <c r="P147" s="487"/>
      <c r="Q147" s="487"/>
      <c r="R147" s="85"/>
      <c r="S147" s="85"/>
    </row>
    <row r="148" spans="1:19" ht="15.75" x14ac:dyDescent="0.25">
      <c r="A148" s="487"/>
      <c r="B148" s="487"/>
      <c r="C148" s="487"/>
      <c r="D148" s="487"/>
      <c r="E148" s="487"/>
      <c r="F148" s="487"/>
      <c r="G148" s="487"/>
      <c r="H148" s="487"/>
      <c r="I148" s="487"/>
      <c r="J148" s="487"/>
      <c r="K148" s="487"/>
      <c r="L148" s="487"/>
      <c r="M148" s="487"/>
      <c r="N148" s="487"/>
      <c r="O148" s="487"/>
      <c r="P148" s="487"/>
      <c r="Q148" s="487"/>
      <c r="R148" s="85"/>
      <c r="S148" s="85"/>
    </row>
    <row r="149" spans="1:19" ht="15.75" x14ac:dyDescent="0.25">
      <c r="A149" s="487"/>
      <c r="B149" s="487"/>
      <c r="C149" s="487"/>
      <c r="D149" s="487"/>
      <c r="E149" s="487"/>
      <c r="F149" s="487"/>
      <c r="G149" s="487"/>
      <c r="H149" s="487"/>
      <c r="I149" s="487"/>
      <c r="J149" s="487"/>
      <c r="K149" s="487"/>
      <c r="L149" s="487"/>
      <c r="M149" s="487"/>
      <c r="N149" s="487"/>
      <c r="O149" s="487"/>
      <c r="P149" s="487"/>
      <c r="Q149" s="487"/>
      <c r="R149" s="85"/>
      <c r="S149" s="85"/>
    </row>
    <row r="150" spans="1:19" ht="15.75" x14ac:dyDescent="0.25">
      <c r="A150" s="487"/>
      <c r="B150" s="487"/>
      <c r="C150" s="487"/>
      <c r="D150" s="487"/>
      <c r="E150" s="487"/>
      <c r="F150" s="487"/>
      <c r="G150" s="487"/>
      <c r="H150" s="487"/>
      <c r="I150" s="487"/>
      <c r="J150" s="487"/>
      <c r="K150" s="487"/>
      <c r="L150" s="487"/>
      <c r="M150" s="487"/>
      <c r="N150" s="487"/>
      <c r="O150" s="487"/>
      <c r="P150" s="487"/>
      <c r="Q150" s="487"/>
      <c r="R150" s="85"/>
      <c r="S150" s="85"/>
    </row>
    <row r="151" spans="1:19" ht="15.75" x14ac:dyDescent="0.25">
      <c r="A151" s="487"/>
      <c r="B151" s="487"/>
      <c r="C151" s="487"/>
      <c r="D151" s="487"/>
      <c r="E151" s="487"/>
      <c r="F151" s="487"/>
      <c r="G151" s="487"/>
      <c r="H151" s="487"/>
      <c r="I151" s="487"/>
      <c r="J151" s="487"/>
      <c r="K151" s="487"/>
      <c r="L151" s="487"/>
      <c r="M151" s="487"/>
      <c r="N151" s="487"/>
      <c r="O151" s="487"/>
      <c r="P151" s="487"/>
      <c r="Q151" s="487"/>
      <c r="R151" s="85"/>
      <c r="S151" s="85"/>
    </row>
    <row r="152" spans="1:19" ht="15.75" x14ac:dyDescent="0.25">
      <c r="A152" s="487"/>
      <c r="B152" s="487"/>
      <c r="C152" s="487"/>
      <c r="D152" s="487"/>
      <c r="E152" s="487"/>
      <c r="F152" s="487"/>
      <c r="G152" s="487"/>
      <c r="H152" s="487"/>
      <c r="I152" s="487"/>
      <c r="J152" s="487"/>
      <c r="K152" s="487"/>
      <c r="L152" s="487"/>
      <c r="M152" s="487"/>
      <c r="N152" s="487"/>
      <c r="O152" s="487"/>
      <c r="P152" s="487"/>
      <c r="Q152" s="487"/>
      <c r="R152" s="85"/>
      <c r="S152" s="85"/>
    </row>
    <row r="153" spans="1:19" ht="15.75" x14ac:dyDescent="0.25">
      <c r="A153" s="487"/>
      <c r="B153" s="487"/>
      <c r="C153" s="487"/>
      <c r="D153" s="487"/>
      <c r="E153" s="487"/>
      <c r="F153" s="487"/>
      <c r="G153" s="487"/>
      <c r="H153" s="487"/>
      <c r="I153" s="487"/>
      <c r="J153" s="487"/>
      <c r="K153" s="487"/>
      <c r="L153" s="487"/>
      <c r="M153" s="487"/>
      <c r="N153" s="487"/>
      <c r="O153" s="487"/>
      <c r="P153" s="487"/>
      <c r="Q153" s="487"/>
      <c r="R153" s="85"/>
      <c r="S153" s="85"/>
    </row>
    <row r="154" spans="1:19" ht="15.75" x14ac:dyDescent="0.25">
      <c r="A154" s="487"/>
      <c r="B154" s="487"/>
      <c r="C154" s="487"/>
      <c r="D154" s="487"/>
      <c r="E154" s="487"/>
      <c r="F154" s="487"/>
      <c r="G154" s="487"/>
      <c r="H154" s="487"/>
      <c r="I154" s="487"/>
      <c r="J154" s="487"/>
      <c r="K154" s="487"/>
      <c r="L154" s="487"/>
      <c r="M154" s="487"/>
      <c r="N154" s="487"/>
      <c r="O154" s="487"/>
      <c r="P154" s="487"/>
      <c r="Q154" s="487"/>
      <c r="R154" s="85"/>
      <c r="S154" s="85"/>
    </row>
    <row r="155" spans="1:19" ht="15.75" x14ac:dyDescent="0.25">
      <c r="A155" s="487"/>
      <c r="B155" s="487"/>
      <c r="C155" s="487"/>
      <c r="D155" s="487"/>
      <c r="E155" s="487"/>
      <c r="F155" s="487"/>
      <c r="G155" s="487"/>
      <c r="H155" s="487"/>
      <c r="I155" s="487"/>
      <c r="J155" s="487"/>
      <c r="K155" s="487"/>
      <c r="L155" s="487"/>
      <c r="M155" s="487"/>
      <c r="N155" s="487"/>
      <c r="O155" s="487"/>
      <c r="P155" s="487"/>
      <c r="Q155" s="487"/>
      <c r="R155" s="85"/>
      <c r="S155" s="85"/>
    </row>
    <row r="156" spans="1:19" ht="15.75" x14ac:dyDescent="0.25">
      <c r="A156" s="487"/>
      <c r="B156" s="487"/>
      <c r="C156" s="487"/>
      <c r="D156" s="487"/>
      <c r="E156" s="487"/>
      <c r="F156" s="487"/>
      <c r="G156" s="487"/>
      <c r="H156" s="487"/>
      <c r="I156" s="487"/>
      <c r="J156" s="487"/>
      <c r="K156" s="487"/>
      <c r="L156" s="487"/>
      <c r="M156" s="487"/>
      <c r="N156" s="487"/>
      <c r="O156" s="487"/>
      <c r="P156" s="487"/>
      <c r="Q156" s="487"/>
      <c r="R156" s="85"/>
      <c r="S156" s="85"/>
    </row>
    <row r="157" spans="1:19" ht="15.75" x14ac:dyDescent="0.25">
      <c r="A157" s="487"/>
      <c r="B157" s="487"/>
      <c r="C157" s="487"/>
      <c r="D157" s="487"/>
      <c r="E157" s="487"/>
      <c r="F157" s="487"/>
      <c r="G157" s="487"/>
      <c r="H157" s="487"/>
      <c r="I157" s="487"/>
      <c r="J157" s="487"/>
      <c r="K157" s="487"/>
      <c r="L157" s="487"/>
      <c r="M157" s="487"/>
      <c r="N157" s="487"/>
      <c r="O157" s="487"/>
      <c r="P157" s="487"/>
      <c r="Q157" s="487"/>
      <c r="R157" s="85"/>
      <c r="S157" s="85"/>
    </row>
    <row r="158" spans="1:19" ht="15.75" x14ac:dyDescent="0.25">
      <c r="A158" s="487"/>
      <c r="B158" s="487"/>
      <c r="C158" s="487"/>
      <c r="D158" s="487"/>
      <c r="E158" s="487"/>
      <c r="F158" s="487"/>
      <c r="G158" s="487"/>
      <c r="H158" s="487"/>
      <c r="I158" s="487"/>
      <c r="J158" s="487"/>
      <c r="K158" s="487"/>
      <c r="L158" s="487"/>
      <c r="M158" s="487"/>
      <c r="N158" s="487"/>
      <c r="O158" s="487"/>
      <c r="P158" s="487"/>
      <c r="Q158" s="487"/>
      <c r="R158" s="85"/>
      <c r="S158" s="85"/>
    </row>
    <row r="159" spans="1:19" ht="15.75" x14ac:dyDescent="0.25">
      <c r="A159" s="487"/>
      <c r="B159" s="487"/>
      <c r="C159" s="487"/>
      <c r="D159" s="487"/>
      <c r="E159" s="487"/>
      <c r="F159" s="487"/>
      <c r="G159" s="487"/>
      <c r="H159" s="487"/>
      <c r="I159" s="487"/>
      <c r="J159" s="487"/>
      <c r="K159" s="487"/>
      <c r="L159" s="487"/>
      <c r="M159" s="487"/>
      <c r="N159" s="487"/>
      <c r="O159" s="487"/>
      <c r="P159" s="487"/>
      <c r="Q159" s="487"/>
      <c r="R159" s="85"/>
      <c r="S159" s="85"/>
    </row>
    <row r="160" spans="1:19" ht="15.75" x14ac:dyDescent="0.25">
      <c r="A160" s="487"/>
      <c r="B160" s="487"/>
      <c r="C160" s="487"/>
      <c r="D160" s="487"/>
      <c r="E160" s="487"/>
      <c r="F160" s="487"/>
      <c r="G160" s="487"/>
      <c r="H160" s="487"/>
      <c r="I160" s="487"/>
      <c r="J160" s="487"/>
      <c r="K160" s="487"/>
      <c r="L160" s="487"/>
      <c r="M160" s="487"/>
      <c r="N160" s="487"/>
      <c r="O160" s="487"/>
      <c r="P160" s="487"/>
      <c r="Q160" s="487"/>
      <c r="R160" s="85"/>
      <c r="S160" s="85"/>
    </row>
    <row r="161" spans="1:19" ht="15.75" x14ac:dyDescent="0.25">
      <c r="A161" s="487"/>
      <c r="B161" s="487"/>
      <c r="C161" s="487"/>
      <c r="D161" s="487"/>
      <c r="E161" s="487"/>
      <c r="F161" s="487"/>
      <c r="G161" s="487"/>
      <c r="H161" s="487"/>
      <c r="I161" s="487"/>
      <c r="J161" s="487"/>
      <c r="K161" s="487"/>
      <c r="L161" s="487"/>
      <c r="M161" s="487"/>
      <c r="N161" s="487"/>
      <c r="O161" s="487"/>
      <c r="P161" s="487"/>
      <c r="Q161" s="487"/>
      <c r="R161" s="85"/>
      <c r="S161" s="85"/>
    </row>
    <row r="162" spans="1:19" ht="15.75" x14ac:dyDescent="0.25">
      <c r="A162" s="487"/>
      <c r="B162" s="487"/>
      <c r="C162" s="487"/>
      <c r="D162" s="487"/>
      <c r="E162" s="487"/>
      <c r="F162" s="487"/>
      <c r="G162" s="487"/>
      <c r="H162" s="487"/>
      <c r="I162" s="487"/>
      <c r="J162" s="487"/>
      <c r="K162" s="487"/>
      <c r="L162" s="487"/>
      <c r="M162" s="487"/>
      <c r="N162" s="487"/>
      <c r="O162" s="487"/>
      <c r="P162" s="487"/>
      <c r="Q162" s="487"/>
      <c r="R162" s="85"/>
      <c r="S162" s="85"/>
    </row>
    <row r="163" spans="1:19" ht="15.75" x14ac:dyDescent="0.25">
      <c r="A163" s="487"/>
      <c r="B163" s="487"/>
      <c r="C163" s="487"/>
      <c r="D163" s="487"/>
      <c r="E163" s="487"/>
      <c r="F163" s="487"/>
      <c r="G163" s="487"/>
      <c r="H163" s="487"/>
      <c r="I163" s="487"/>
      <c r="J163" s="487"/>
      <c r="K163" s="487"/>
      <c r="L163" s="487"/>
      <c r="M163" s="487"/>
      <c r="N163" s="487"/>
      <c r="O163" s="487"/>
      <c r="P163" s="487"/>
      <c r="Q163" s="487"/>
      <c r="R163" s="85"/>
      <c r="S163" s="85"/>
    </row>
    <row r="164" spans="1:19" ht="15.75" x14ac:dyDescent="0.25">
      <c r="A164" s="487"/>
      <c r="B164" s="487"/>
      <c r="C164" s="487"/>
      <c r="D164" s="487"/>
      <c r="E164" s="487"/>
      <c r="F164" s="487"/>
      <c r="G164" s="487"/>
      <c r="H164" s="487"/>
      <c r="I164" s="487"/>
      <c r="J164" s="487"/>
      <c r="K164" s="487"/>
      <c r="L164" s="487"/>
      <c r="M164" s="487"/>
      <c r="N164" s="487"/>
      <c r="O164" s="487"/>
      <c r="P164" s="487"/>
      <c r="Q164" s="487"/>
      <c r="R164" s="85"/>
      <c r="S164" s="85"/>
    </row>
    <row r="165" spans="1:19" ht="15.75" x14ac:dyDescent="0.25">
      <c r="A165" s="487"/>
      <c r="B165" s="487"/>
      <c r="C165" s="487"/>
      <c r="D165" s="487"/>
      <c r="E165" s="487"/>
      <c r="F165" s="487"/>
      <c r="G165" s="487"/>
      <c r="H165" s="487"/>
      <c r="I165" s="487"/>
      <c r="J165" s="487"/>
      <c r="K165" s="487"/>
      <c r="L165" s="487"/>
      <c r="M165" s="487"/>
      <c r="N165" s="487"/>
      <c r="O165" s="487"/>
      <c r="P165" s="487"/>
      <c r="Q165" s="487"/>
      <c r="R165" s="85"/>
      <c r="S165" s="85"/>
    </row>
    <row r="166" spans="1:19" ht="15.75" x14ac:dyDescent="0.25">
      <c r="A166" s="487"/>
      <c r="B166" s="487"/>
      <c r="C166" s="487"/>
      <c r="D166" s="487"/>
      <c r="E166" s="487"/>
      <c r="F166" s="487"/>
      <c r="G166" s="487"/>
      <c r="H166" s="487"/>
      <c r="I166" s="487"/>
      <c r="J166" s="487"/>
      <c r="K166" s="487"/>
      <c r="L166" s="487"/>
      <c r="M166" s="487"/>
      <c r="N166" s="487"/>
      <c r="O166" s="487"/>
      <c r="P166" s="487"/>
      <c r="Q166" s="487"/>
      <c r="R166" s="85"/>
      <c r="S166" s="85"/>
    </row>
    <row r="167" spans="1:19" ht="15.75" x14ac:dyDescent="0.25">
      <c r="A167" s="487"/>
      <c r="B167" s="487"/>
      <c r="C167" s="487"/>
      <c r="D167" s="487"/>
      <c r="E167" s="487"/>
      <c r="F167" s="487"/>
      <c r="G167" s="487"/>
      <c r="H167" s="487"/>
      <c r="I167" s="487"/>
      <c r="J167" s="487"/>
      <c r="K167" s="487"/>
      <c r="L167" s="487"/>
      <c r="M167" s="487"/>
      <c r="N167" s="487"/>
      <c r="O167" s="487"/>
      <c r="P167" s="487"/>
      <c r="Q167" s="487"/>
      <c r="R167" s="85"/>
      <c r="S167" s="85"/>
    </row>
    <row r="168" spans="1:19" ht="15.75" x14ac:dyDescent="0.25">
      <c r="A168" s="487"/>
      <c r="B168" s="487"/>
      <c r="C168" s="487"/>
      <c r="D168" s="487"/>
      <c r="E168" s="487"/>
      <c r="F168" s="487"/>
      <c r="G168" s="487"/>
      <c r="H168" s="487"/>
      <c r="I168" s="487"/>
      <c r="J168" s="487"/>
      <c r="K168" s="487"/>
      <c r="L168" s="487"/>
      <c r="M168" s="487"/>
      <c r="N168" s="487"/>
      <c r="O168" s="487"/>
      <c r="P168" s="487"/>
      <c r="Q168" s="487"/>
      <c r="R168" s="85"/>
      <c r="S168" s="85"/>
    </row>
    <row r="169" spans="1:19" ht="15.75" x14ac:dyDescent="0.25">
      <c r="A169" s="487"/>
      <c r="B169" s="487"/>
      <c r="C169" s="487"/>
      <c r="D169" s="487"/>
      <c r="E169" s="487"/>
      <c r="F169" s="487"/>
      <c r="G169" s="487"/>
      <c r="H169" s="487"/>
      <c r="I169" s="487"/>
      <c r="J169" s="487"/>
      <c r="K169" s="487"/>
      <c r="L169" s="487"/>
      <c r="M169" s="487"/>
      <c r="N169" s="487"/>
      <c r="O169" s="487"/>
      <c r="P169" s="487"/>
      <c r="Q169" s="487"/>
      <c r="R169" s="85"/>
      <c r="S169" s="85"/>
    </row>
    <row r="170" spans="1:19" ht="15.75" x14ac:dyDescent="0.25">
      <c r="A170" s="487"/>
      <c r="B170" s="487"/>
      <c r="C170" s="487"/>
      <c r="D170" s="487"/>
      <c r="E170" s="487"/>
      <c r="F170" s="487"/>
      <c r="G170" s="487"/>
      <c r="H170" s="487"/>
      <c r="I170" s="487"/>
      <c r="J170" s="487"/>
      <c r="K170" s="487"/>
      <c r="L170" s="487"/>
      <c r="M170" s="487"/>
      <c r="N170" s="487"/>
      <c r="O170" s="487"/>
      <c r="P170" s="487"/>
      <c r="Q170" s="487"/>
      <c r="R170" s="85"/>
      <c r="S170" s="85"/>
    </row>
    <row r="171" spans="1:19" ht="15.75" x14ac:dyDescent="0.25">
      <c r="A171" s="487"/>
      <c r="B171" s="487"/>
      <c r="C171" s="487"/>
      <c r="D171" s="487"/>
      <c r="E171" s="487"/>
      <c r="F171" s="487"/>
      <c r="G171" s="487"/>
      <c r="H171" s="487"/>
      <c r="I171" s="487"/>
      <c r="J171" s="487"/>
      <c r="K171" s="487"/>
      <c r="L171" s="487"/>
      <c r="M171" s="487"/>
      <c r="N171" s="487"/>
      <c r="O171" s="487"/>
      <c r="P171" s="487"/>
      <c r="Q171" s="487"/>
      <c r="R171" s="85"/>
      <c r="S171" s="85"/>
    </row>
    <row r="172" spans="1:19" ht="15.75" x14ac:dyDescent="0.25">
      <c r="A172" s="487"/>
      <c r="B172" s="487"/>
      <c r="C172" s="487"/>
      <c r="D172" s="487"/>
      <c r="E172" s="487"/>
      <c r="F172" s="487"/>
      <c r="G172" s="487"/>
      <c r="H172" s="487"/>
      <c r="I172" s="487"/>
      <c r="J172" s="487"/>
      <c r="K172" s="487"/>
      <c r="L172" s="487"/>
      <c r="M172" s="487"/>
      <c r="N172" s="487"/>
      <c r="O172" s="487"/>
      <c r="P172" s="487"/>
      <c r="Q172" s="487"/>
      <c r="R172" s="85"/>
      <c r="S172" s="85"/>
    </row>
    <row r="173" spans="1:19" ht="15.75" x14ac:dyDescent="0.25">
      <c r="A173" s="487"/>
      <c r="B173" s="487"/>
      <c r="C173" s="487"/>
      <c r="D173" s="487"/>
      <c r="E173" s="487"/>
      <c r="F173" s="487"/>
      <c r="G173" s="487"/>
      <c r="H173" s="487"/>
      <c r="I173" s="487"/>
      <c r="J173" s="487"/>
      <c r="K173" s="487"/>
      <c r="L173" s="487"/>
      <c r="M173" s="487"/>
      <c r="N173" s="487"/>
      <c r="O173" s="487"/>
      <c r="P173" s="487"/>
      <c r="Q173" s="487"/>
      <c r="R173" s="85"/>
      <c r="S173" s="85"/>
    </row>
    <row r="174" spans="1:19" ht="15.75" x14ac:dyDescent="0.25">
      <c r="A174" s="487"/>
      <c r="B174" s="487"/>
      <c r="C174" s="487"/>
      <c r="D174" s="487"/>
      <c r="E174" s="487"/>
      <c r="F174" s="487"/>
      <c r="G174" s="487"/>
      <c r="H174" s="487"/>
      <c r="I174" s="487"/>
      <c r="J174" s="487"/>
      <c r="K174" s="487"/>
      <c r="L174" s="487"/>
      <c r="M174" s="487"/>
      <c r="N174" s="487"/>
      <c r="O174" s="487"/>
      <c r="P174" s="487"/>
      <c r="Q174" s="487"/>
      <c r="R174" s="85"/>
      <c r="S174" s="85"/>
    </row>
    <row r="175" spans="1:19" ht="15.75" x14ac:dyDescent="0.25">
      <c r="A175" s="487"/>
      <c r="B175" s="487"/>
      <c r="C175" s="487"/>
      <c r="D175" s="487"/>
      <c r="E175" s="487"/>
      <c r="F175" s="487"/>
      <c r="G175" s="487"/>
      <c r="H175" s="487"/>
      <c r="I175" s="487"/>
      <c r="J175" s="487"/>
      <c r="K175" s="487"/>
      <c r="L175" s="487"/>
      <c r="M175" s="487"/>
      <c r="N175" s="487"/>
      <c r="O175" s="487"/>
      <c r="P175" s="487"/>
      <c r="Q175" s="487"/>
      <c r="R175" s="85"/>
      <c r="S175" s="85"/>
    </row>
    <row r="176" spans="1:19" ht="15.75" x14ac:dyDescent="0.25">
      <c r="A176" s="487"/>
      <c r="B176" s="487"/>
      <c r="C176" s="487"/>
      <c r="D176" s="487"/>
      <c r="E176" s="487"/>
      <c r="F176" s="487"/>
      <c r="G176" s="487"/>
      <c r="H176" s="487"/>
      <c r="I176" s="487"/>
      <c r="J176" s="487"/>
      <c r="K176" s="487"/>
      <c r="L176" s="487"/>
      <c r="M176" s="487"/>
      <c r="N176" s="487"/>
      <c r="O176" s="487"/>
      <c r="P176" s="487"/>
      <c r="Q176" s="487"/>
      <c r="R176" s="85"/>
      <c r="S176" s="85"/>
    </row>
    <row r="177" spans="1:19" ht="15.75" x14ac:dyDescent="0.25">
      <c r="A177" s="487"/>
      <c r="B177" s="487"/>
      <c r="C177" s="487"/>
      <c r="D177" s="487"/>
      <c r="E177" s="487"/>
      <c r="F177" s="487"/>
      <c r="G177" s="487"/>
      <c r="H177" s="487"/>
      <c r="I177" s="487"/>
      <c r="J177" s="487"/>
      <c r="K177" s="487"/>
      <c r="L177" s="487"/>
      <c r="M177" s="487"/>
      <c r="N177" s="487"/>
      <c r="O177" s="487"/>
      <c r="P177" s="487"/>
      <c r="Q177" s="487"/>
      <c r="R177" s="85"/>
      <c r="S177" s="85"/>
    </row>
    <row r="178" spans="1:19" ht="15.75" x14ac:dyDescent="0.25">
      <c r="A178" s="487"/>
      <c r="B178" s="487"/>
      <c r="C178" s="487"/>
      <c r="D178" s="487"/>
      <c r="E178" s="487"/>
      <c r="F178" s="487"/>
      <c r="G178" s="487"/>
      <c r="H178" s="487"/>
      <c r="I178" s="487"/>
      <c r="J178" s="487"/>
      <c r="K178" s="487"/>
      <c r="L178" s="487"/>
      <c r="M178" s="487"/>
      <c r="N178" s="487"/>
      <c r="O178" s="487"/>
      <c r="P178" s="487"/>
      <c r="Q178" s="487"/>
      <c r="R178" s="85"/>
      <c r="S178" s="85"/>
    </row>
    <row r="179" spans="1:19" ht="15.75" x14ac:dyDescent="0.25">
      <c r="A179" s="487"/>
      <c r="B179" s="487"/>
      <c r="C179" s="487"/>
      <c r="D179" s="487"/>
      <c r="E179" s="487"/>
      <c r="F179" s="487"/>
      <c r="G179" s="487"/>
      <c r="H179" s="487"/>
      <c r="I179" s="487"/>
      <c r="J179" s="487"/>
      <c r="K179" s="487"/>
      <c r="L179" s="487"/>
      <c r="M179" s="487"/>
      <c r="N179" s="487"/>
      <c r="O179" s="487"/>
      <c r="P179" s="487"/>
      <c r="Q179" s="487"/>
      <c r="R179" s="85"/>
      <c r="S179" s="85"/>
    </row>
    <row r="180" spans="1:19" ht="15.75" x14ac:dyDescent="0.25">
      <c r="A180" s="487"/>
      <c r="B180" s="487"/>
      <c r="C180" s="487"/>
      <c r="D180" s="487"/>
      <c r="E180" s="487"/>
      <c r="F180" s="487"/>
      <c r="G180" s="487"/>
      <c r="H180" s="487"/>
      <c r="I180" s="487"/>
      <c r="J180" s="487"/>
      <c r="K180" s="487"/>
      <c r="L180" s="487"/>
      <c r="M180" s="487"/>
      <c r="N180" s="487"/>
      <c r="O180" s="487"/>
      <c r="P180" s="487"/>
      <c r="Q180" s="487"/>
      <c r="R180" s="85"/>
      <c r="S180" s="85"/>
    </row>
    <row r="181" spans="1:19" ht="15.75" x14ac:dyDescent="0.25">
      <c r="A181" s="487"/>
      <c r="B181" s="487"/>
      <c r="C181" s="487"/>
      <c r="D181" s="487"/>
      <c r="E181" s="487"/>
      <c r="F181" s="487"/>
      <c r="G181" s="487"/>
      <c r="H181" s="487"/>
      <c r="I181" s="487"/>
      <c r="J181" s="487"/>
      <c r="K181" s="487"/>
      <c r="L181" s="487"/>
      <c r="M181" s="487"/>
      <c r="N181" s="487"/>
      <c r="O181" s="487"/>
      <c r="P181" s="487"/>
      <c r="Q181" s="487"/>
      <c r="R181" s="85"/>
      <c r="S181" s="85"/>
    </row>
    <row r="182" spans="1:19" ht="15.75" x14ac:dyDescent="0.25">
      <c r="A182" s="487"/>
      <c r="B182" s="487"/>
      <c r="C182" s="487"/>
      <c r="D182" s="487"/>
      <c r="E182" s="487"/>
      <c r="F182" s="487"/>
      <c r="G182" s="487"/>
      <c r="H182" s="487"/>
      <c r="I182" s="487"/>
      <c r="J182" s="487"/>
      <c r="K182" s="487"/>
      <c r="L182" s="487"/>
      <c r="M182" s="487"/>
      <c r="N182" s="487"/>
      <c r="O182" s="487"/>
      <c r="P182" s="487"/>
      <c r="Q182" s="487"/>
      <c r="R182" s="85"/>
      <c r="S182" s="85"/>
    </row>
    <row r="183" spans="1:19" ht="15.75" x14ac:dyDescent="0.25">
      <c r="A183" s="487"/>
      <c r="B183" s="487"/>
      <c r="C183" s="487"/>
      <c r="D183" s="487"/>
      <c r="E183" s="487"/>
      <c r="F183" s="487"/>
      <c r="G183" s="487"/>
      <c r="H183" s="487"/>
      <c r="I183" s="487"/>
      <c r="J183" s="487"/>
      <c r="K183" s="487"/>
      <c r="L183" s="487"/>
      <c r="M183" s="487"/>
      <c r="N183" s="487"/>
      <c r="O183" s="487"/>
      <c r="P183" s="487"/>
      <c r="Q183" s="487"/>
      <c r="R183" s="85"/>
      <c r="S183" s="85"/>
    </row>
    <row r="184" spans="1:19" ht="15.75" x14ac:dyDescent="0.25">
      <c r="A184" s="487"/>
      <c r="B184" s="487"/>
      <c r="C184" s="487"/>
      <c r="D184" s="487"/>
      <c r="E184" s="487"/>
      <c r="F184" s="487"/>
      <c r="G184" s="487"/>
      <c r="H184" s="487"/>
      <c r="I184" s="487"/>
      <c r="J184" s="487"/>
      <c r="K184" s="487"/>
      <c r="L184" s="487"/>
      <c r="M184" s="487"/>
      <c r="N184" s="487"/>
      <c r="O184" s="487"/>
      <c r="P184" s="487"/>
      <c r="Q184" s="487"/>
      <c r="R184" s="85"/>
      <c r="S184" s="85"/>
    </row>
    <row r="185" spans="1:19" ht="15.75" x14ac:dyDescent="0.25">
      <c r="A185" s="487"/>
      <c r="B185" s="487"/>
      <c r="C185" s="487"/>
      <c r="D185" s="487"/>
      <c r="E185" s="487"/>
      <c r="F185" s="487"/>
      <c r="G185" s="487"/>
      <c r="H185" s="487"/>
      <c r="I185" s="487"/>
      <c r="J185" s="487"/>
      <c r="K185" s="487"/>
      <c r="L185" s="487"/>
      <c r="M185" s="487"/>
      <c r="N185" s="487"/>
      <c r="O185" s="487"/>
      <c r="P185" s="487"/>
      <c r="Q185" s="487"/>
      <c r="R185" s="85"/>
      <c r="S185" s="85"/>
    </row>
    <row r="186" spans="1:19" ht="15.75" x14ac:dyDescent="0.25">
      <c r="A186" s="487"/>
      <c r="B186" s="487"/>
      <c r="C186" s="487"/>
      <c r="D186" s="487"/>
      <c r="E186" s="487"/>
      <c r="F186" s="487"/>
      <c r="G186" s="487"/>
      <c r="H186" s="487"/>
      <c r="I186" s="487"/>
      <c r="J186" s="487"/>
      <c r="K186" s="487"/>
      <c r="L186" s="487"/>
      <c r="M186" s="487"/>
      <c r="N186" s="487"/>
      <c r="O186" s="487"/>
      <c r="P186" s="487"/>
      <c r="Q186" s="487"/>
      <c r="R186" s="85"/>
      <c r="S186" s="85"/>
    </row>
    <row r="187" spans="1:19" ht="15.75" x14ac:dyDescent="0.25">
      <c r="A187" s="487"/>
      <c r="B187" s="487"/>
      <c r="C187" s="487"/>
      <c r="D187" s="487"/>
      <c r="E187" s="487"/>
      <c r="F187" s="487"/>
      <c r="G187" s="487"/>
      <c r="H187" s="487"/>
      <c r="I187" s="487"/>
      <c r="J187" s="487"/>
      <c r="K187" s="487"/>
      <c r="L187" s="487"/>
      <c r="M187" s="487"/>
      <c r="N187" s="487"/>
      <c r="O187" s="487"/>
      <c r="P187" s="487"/>
      <c r="Q187" s="487"/>
      <c r="R187" s="85"/>
      <c r="S187" s="85"/>
    </row>
    <row r="188" spans="1:19" ht="15.75" x14ac:dyDescent="0.25">
      <c r="A188" s="487"/>
      <c r="B188" s="487"/>
      <c r="C188" s="487"/>
      <c r="D188" s="487"/>
      <c r="E188" s="487"/>
      <c r="F188" s="487"/>
      <c r="G188" s="487"/>
      <c r="H188" s="487"/>
      <c r="I188" s="487"/>
      <c r="J188" s="487"/>
      <c r="K188" s="487"/>
      <c r="L188" s="487"/>
      <c r="M188" s="487"/>
      <c r="N188" s="487"/>
      <c r="O188" s="487"/>
      <c r="P188" s="487"/>
      <c r="Q188" s="487"/>
      <c r="R188" s="85"/>
      <c r="S188" s="85"/>
    </row>
    <row r="189" spans="1:19" ht="15.75" x14ac:dyDescent="0.25">
      <c r="A189" s="487"/>
      <c r="B189" s="487"/>
      <c r="C189" s="487"/>
      <c r="D189" s="487"/>
      <c r="E189" s="487"/>
      <c r="F189" s="487"/>
      <c r="G189" s="487"/>
      <c r="H189" s="487"/>
      <c r="I189" s="487"/>
      <c r="J189" s="487"/>
      <c r="K189" s="487"/>
      <c r="L189" s="487"/>
      <c r="M189" s="487"/>
      <c r="N189" s="487"/>
      <c r="O189" s="487"/>
      <c r="P189" s="487"/>
      <c r="Q189" s="487"/>
      <c r="R189" s="85"/>
      <c r="S189" s="85"/>
    </row>
    <row r="190" spans="1:19" ht="15.75" x14ac:dyDescent="0.25">
      <c r="A190" s="487"/>
      <c r="B190" s="487"/>
      <c r="C190" s="487"/>
      <c r="D190" s="487"/>
      <c r="E190" s="487"/>
      <c r="F190" s="487"/>
      <c r="G190" s="487"/>
      <c r="H190" s="487"/>
      <c r="I190" s="487"/>
      <c r="J190" s="487"/>
      <c r="K190" s="487"/>
      <c r="L190" s="487"/>
      <c r="M190" s="487"/>
      <c r="N190" s="487"/>
      <c r="O190" s="487"/>
      <c r="P190" s="487"/>
      <c r="Q190" s="487"/>
      <c r="R190" s="85"/>
      <c r="S190" s="85"/>
    </row>
    <row r="191" spans="1:19" ht="15.75" x14ac:dyDescent="0.25">
      <c r="A191" s="487"/>
      <c r="B191" s="487"/>
      <c r="C191" s="487"/>
      <c r="D191" s="487"/>
      <c r="E191" s="487"/>
      <c r="F191" s="487"/>
      <c r="G191" s="487"/>
      <c r="H191" s="487"/>
      <c r="I191" s="487"/>
      <c r="J191" s="487"/>
      <c r="K191" s="487"/>
      <c r="L191" s="487"/>
      <c r="M191" s="487"/>
      <c r="N191" s="487"/>
      <c r="O191" s="487"/>
      <c r="P191" s="487"/>
      <c r="Q191" s="487"/>
      <c r="R191" s="85"/>
      <c r="S191" s="85"/>
    </row>
    <row r="192" spans="1:19" ht="15.75" x14ac:dyDescent="0.25">
      <c r="A192" s="487"/>
      <c r="B192" s="487"/>
      <c r="C192" s="487"/>
      <c r="D192" s="487"/>
      <c r="E192" s="487"/>
      <c r="F192" s="487"/>
      <c r="G192" s="487"/>
      <c r="H192" s="487"/>
      <c r="I192" s="487"/>
      <c r="J192" s="487"/>
      <c r="K192" s="487"/>
      <c r="L192" s="487"/>
      <c r="M192" s="487"/>
      <c r="N192" s="487"/>
      <c r="O192" s="487"/>
      <c r="P192" s="487"/>
      <c r="Q192" s="487"/>
      <c r="R192" s="85"/>
      <c r="S192" s="85"/>
    </row>
    <row r="193" spans="1:19" ht="15.75" x14ac:dyDescent="0.25">
      <c r="A193" s="487"/>
      <c r="B193" s="487"/>
      <c r="C193" s="487"/>
      <c r="D193" s="487"/>
      <c r="E193" s="487"/>
      <c r="F193" s="487"/>
      <c r="G193" s="487"/>
      <c r="H193" s="487"/>
      <c r="I193" s="487"/>
      <c r="J193" s="487"/>
      <c r="K193" s="487"/>
      <c r="L193" s="487"/>
      <c r="M193" s="487"/>
      <c r="N193" s="487"/>
      <c r="O193" s="487"/>
      <c r="P193" s="487"/>
      <c r="Q193" s="487"/>
      <c r="R193" s="85"/>
      <c r="S193" s="85"/>
    </row>
    <row r="194" spans="1:19" ht="15.75" x14ac:dyDescent="0.25">
      <c r="A194" s="487"/>
      <c r="B194" s="487"/>
      <c r="C194" s="487"/>
      <c r="D194" s="487"/>
      <c r="E194" s="487"/>
      <c r="F194" s="487"/>
      <c r="G194" s="487"/>
      <c r="H194" s="487"/>
      <c r="I194" s="487"/>
      <c r="J194" s="487"/>
      <c r="K194" s="487"/>
      <c r="L194" s="487"/>
      <c r="M194" s="487"/>
      <c r="N194" s="487"/>
      <c r="O194" s="487"/>
      <c r="P194" s="487"/>
      <c r="Q194" s="487"/>
      <c r="R194" s="85"/>
      <c r="S194" s="85"/>
    </row>
    <row r="195" spans="1:19" ht="15.75" x14ac:dyDescent="0.25">
      <c r="A195" s="487"/>
      <c r="B195" s="487"/>
      <c r="C195" s="487"/>
      <c r="D195" s="487"/>
      <c r="E195" s="487"/>
      <c r="F195" s="487"/>
      <c r="G195" s="487"/>
      <c r="H195" s="487"/>
      <c r="I195" s="487"/>
      <c r="J195" s="487"/>
      <c r="K195" s="487"/>
      <c r="L195" s="487"/>
      <c r="M195" s="487"/>
      <c r="N195" s="487"/>
      <c r="O195" s="487"/>
      <c r="P195" s="487"/>
      <c r="Q195" s="487"/>
      <c r="R195" s="85"/>
      <c r="S195" s="85"/>
    </row>
    <row r="196" spans="1:19" ht="15.75" x14ac:dyDescent="0.25">
      <c r="A196" s="487"/>
      <c r="B196" s="487"/>
      <c r="C196" s="487"/>
      <c r="D196" s="487"/>
      <c r="E196" s="487"/>
      <c r="F196" s="487"/>
      <c r="G196" s="487"/>
      <c r="H196" s="487"/>
      <c r="I196" s="487"/>
      <c r="J196" s="487"/>
      <c r="K196" s="487"/>
      <c r="L196" s="487"/>
      <c r="M196" s="487"/>
      <c r="N196" s="487"/>
      <c r="O196" s="487"/>
      <c r="P196" s="487"/>
      <c r="Q196" s="487"/>
      <c r="R196" s="85"/>
      <c r="S196" s="85"/>
    </row>
    <row r="197" spans="1:19" ht="15.75" x14ac:dyDescent="0.25">
      <c r="A197" s="487"/>
      <c r="B197" s="487"/>
      <c r="C197" s="487"/>
      <c r="D197" s="487"/>
      <c r="E197" s="487"/>
      <c r="F197" s="487"/>
      <c r="G197" s="487"/>
      <c r="H197" s="487"/>
      <c r="I197" s="487"/>
      <c r="J197" s="487"/>
      <c r="K197" s="487"/>
      <c r="L197" s="487"/>
      <c r="M197" s="487"/>
      <c r="N197" s="487"/>
      <c r="O197" s="487"/>
      <c r="P197" s="487"/>
      <c r="Q197" s="487"/>
      <c r="R197" s="85"/>
      <c r="S197" s="85"/>
    </row>
    <row r="198" spans="1:19" ht="15.75" x14ac:dyDescent="0.25">
      <c r="A198" s="487"/>
      <c r="B198" s="487"/>
      <c r="C198" s="487"/>
      <c r="D198" s="487"/>
      <c r="E198" s="487"/>
      <c r="F198" s="487"/>
      <c r="G198" s="487"/>
      <c r="H198" s="487"/>
      <c r="I198" s="487"/>
      <c r="J198" s="487"/>
      <c r="K198" s="487"/>
      <c r="L198" s="487"/>
      <c r="M198" s="487"/>
      <c r="N198" s="487"/>
      <c r="O198" s="487"/>
      <c r="P198" s="487"/>
      <c r="Q198" s="487"/>
      <c r="R198" s="85"/>
      <c r="S198" s="85"/>
    </row>
    <row r="199" spans="1:19" ht="15.75" x14ac:dyDescent="0.25">
      <c r="A199" s="487"/>
      <c r="B199" s="487"/>
      <c r="C199" s="487"/>
      <c r="D199" s="487"/>
      <c r="E199" s="487"/>
      <c r="F199" s="487"/>
      <c r="G199" s="487"/>
      <c r="H199" s="487"/>
      <c r="I199" s="487"/>
      <c r="J199" s="487"/>
      <c r="K199" s="487"/>
      <c r="L199" s="487"/>
      <c r="M199" s="487"/>
      <c r="N199" s="487"/>
      <c r="O199" s="487"/>
      <c r="P199" s="487"/>
      <c r="Q199" s="487"/>
      <c r="R199" s="85"/>
      <c r="S199" s="85"/>
    </row>
    <row r="200" spans="1:19" ht="15.75" x14ac:dyDescent="0.25">
      <c r="A200" s="487"/>
      <c r="B200" s="487"/>
      <c r="C200" s="487"/>
      <c r="D200" s="487"/>
      <c r="E200" s="487"/>
      <c r="F200" s="487"/>
      <c r="G200" s="487"/>
      <c r="H200" s="487"/>
      <c r="I200" s="487"/>
      <c r="J200" s="487"/>
      <c r="K200" s="487"/>
      <c r="L200" s="487"/>
      <c r="M200" s="487"/>
      <c r="N200" s="487"/>
      <c r="O200" s="487"/>
      <c r="P200" s="487"/>
      <c r="Q200" s="487"/>
      <c r="R200" s="85"/>
      <c r="S200" s="85"/>
    </row>
    <row r="201" spans="1:19" ht="15.75" x14ac:dyDescent="0.25">
      <c r="A201" s="487"/>
      <c r="B201" s="487"/>
      <c r="C201" s="487"/>
      <c r="D201" s="487"/>
      <c r="E201" s="487"/>
      <c r="F201" s="487"/>
      <c r="G201" s="487"/>
      <c r="H201" s="487"/>
      <c r="I201" s="487"/>
      <c r="J201" s="487"/>
      <c r="K201" s="487"/>
      <c r="L201" s="487"/>
      <c r="M201" s="487"/>
      <c r="N201" s="487"/>
      <c r="O201" s="487"/>
      <c r="P201" s="487"/>
      <c r="Q201" s="487"/>
      <c r="R201" s="85"/>
      <c r="S201" s="85"/>
    </row>
    <row r="202" spans="1:19" ht="15.75" x14ac:dyDescent="0.25">
      <c r="A202" s="487"/>
      <c r="B202" s="487"/>
      <c r="C202" s="487"/>
      <c r="D202" s="487"/>
      <c r="E202" s="487"/>
      <c r="F202" s="487"/>
      <c r="G202" s="487"/>
      <c r="H202" s="487"/>
      <c r="I202" s="487"/>
      <c r="J202" s="487"/>
      <c r="K202" s="487"/>
      <c r="L202" s="487"/>
      <c r="M202" s="487"/>
      <c r="N202" s="487"/>
      <c r="O202" s="487"/>
      <c r="P202" s="487"/>
      <c r="Q202" s="487"/>
      <c r="R202" s="85"/>
      <c r="S202" s="85"/>
    </row>
    <row r="203" spans="1:19" ht="15.75" x14ac:dyDescent="0.25">
      <c r="A203" s="487"/>
      <c r="B203" s="487"/>
      <c r="C203" s="487"/>
      <c r="D203" s="487"/>
      <c r="E203" s="487"/>
      <c r="F203" s="487"/>
      <c r="G203" s="487"/>
      <c r="H203" s="487"/>
      <c r="I203" s="487"/>
      <c r="J203" s="487"/>
      <c r="K203" s="487"/>
      <c r="L203" s="487"/>
      <c r="M203" s="487"/>
      <c r="N203" s="487"/>
      <c r="O203" s="487"/>
      <c r="P203" s="487"/>
      <c r="Q203" s="487"/>
      <c r="R203" s="85"/>
      <c r="S203" s="85"/>
    </row>
    <row r="204" spans="1:19" ht="15.75" x14ac:dyDescent="0.25">
      <c r="A204" s="487"/>
      <c r="B204" s="487"/>
      <c r="C204" s="487"/>
      <c r="D204" s="487"/>
      <c r="E204" s="487"/>
      <c r="F204" s="487"/>
      <c r="G204" s="487"/>
      <c r="H204" s="487"/>
      <c r="I204" s="487"/>
      <c r="J204" s="487"/>
      <c r="K204" s="487"/>
      <c r="L204" s="487"/>
      <c r="M204" s="487"/>
      <c r="N204" s="487"/>
      <c r="O204" s="487"/>
      <c r="P204" s="487"/>
      <c r="Q204" s="487"/>
      <c r="R204" s="85"/>
      <c r="S204" s="85"/>
    </row>
    <row r="205" spans="1:19" ht="15.75" x14ac:dyDescent="0.25">
      <c r="A205" s="487"/>
      <c r="B205" s="487"/>
      <c r="C205" s="487"/>
      <c r="D205" s="487"/>
      <c r="E205" s="487"/>
      <c r="F205" s="487"/>
      <c r="G205" s="487"/>
      <c r="H205" s="487"/>
      <c r="I205" s="487"/>
      <c r="J205" s="487"/>
      <c r="K205" s="487"/>
      <c r="L205" s="487"/>
      <c r="M205" s="487"/>
      <c r="N205" s="487"/>
      <c r="O205" s="487"/>
      <c r="P205" s="487"/>
      <c r="Q205" s="487"/>
      <c r="R205" s="85"/>
      <c r="S205" s="85"/>
    </row>
    <row r="206" spans="1:19" ht="15.75" x14ac:dyDescent="0.25">
      <c r="A206" s="487"/>
      <c r="B206" s="487"/>
      <c r="C206" s="487"/>
      <c r="D206" s="487"/>
      <c r="E206" s="487"/>
      <c r="F206" s="487"/>
      <c r="G206" s="487"/>
      <c r="H206" s="487"/>
      <c r="I206" s="487"/>
      <c r="J206" s="487"/>
      <c r="K206" s="487"/>
      <c r="L206" s="487"/>
      <c r="M206" s="487"/>
      <c r="N206" s="487"/>
      <c r="O206" s="487"/>
      <c r="P206" s="487"/>
      <c r="Q206" s="487"/>
      <c r="R206" s="85"/>
      <c r="S206" s="85"/>
    </row>
    <row r="207" spans="1:19" ht="15.75" x14ac:dyDescent="0.25">
      <c r="A207" s="487"/>
      <c r="B207" s="487"/>
      <c r="C207" s="487"/>
      <c r="D207" s="487"/>
      <c r="E207" s="487"/>
      <c r="F207" s="487"/>
      <c r="G207" s="487"/>
      <c r="H207" s="487"/>
      <c r="I207" s="487"/>
      <c r="J207" s="487"/>
      <c r="K207" s="487"/>
      <c r="L207" s="487"/>
      <c r="M207" s="487"/>
      <c r="N207" s="487"/>
      <c r="O207" s="487"/>
      <c r="P207" s="487"/>
      <c r="Q207" s="487"/>
      <c r="R207" s="85"/>
      <c r="S207" s="85"/>
    </row>
    <row r="208" spans="1:19" ht="15.75" x14ac:dyDescent="0.25">
      <c r="A208" s="487"/>
      <c r="B208" s="487"/>
      <c r="C208" s="487"/>
      <c r="D208" s="487"/>
      <c r="E208" s="487"/>
      <c r="F208" s="487"/>
      <c r="G208" s="487"/>
      <c r="H208" s="487"/>
      <c r="I208" s="487"/>
      <c r="J208" s="487"/>
      <c r="K208" s="487"/>
      <c r="L208" s="487"/>
      <c r="M208" s="487"/>
      <c r="N208" s="487"/>
      <c r="O208" s="487"/>
      <c r="P208" s="487"/>
      <c r="Q208" s="487"/>
      <c r="R208" s="85"/>
      <c r="S208" s="85"/>
    </row>
    <row r="209" spans="1:19" ht="15.75" x14ac:dyDescent="0.25">
      <c r="A209" s="487"/>
      <c r="B209" s="487"/>
      <c r="C209" s="487"/>
      <c r="D209" s="487"/>
      <c r="E209" s="487"/>
      <c r="F209" s="487"/>
      <c r="G209" s="487"/>
      <c r="H209" s="487"/>
      <c r="I209" s="487"/>
      <c r="J209" s="487"/>
      <c r="K209" s="487"/>
      <c r="L209" s="487"/>
      <c r="M209" s="487"/>
      <c r="N209" s="487"/>
      <c r="O209" s="487"/>
      <c r="P209" s="487"/>
      <c r="Q209" s="487"/>
      <c r="R209" s="85"/>
      <c r="S209" s="85"/>
    </row>
    <row r="210" spans="1:19" ht="15.75" x14ac:dyDescent="0.25">
      <c r="A210" s="487"/>
      <c r="B210" s="487"/>
      <c r="C210" s="487"/>
      <c r="D210" s="487"/>
      <c r="E210" s="487"/>
      <c r="F210" s="487"/>
      <c r="G210" s="487"/>
      <c r="H210" s="487"/>
      <c r="I210" s="487"/>
      <c r="J210" s="487"/>
      <c r="K210" s="487"/>
      <c r="L210" s="487"/>
      <c r="M210" s="487"/>
      <c r="N210" s="487"/>
      <c r="O210" s="487"/>
      <c r="P210" s="487"/>
      <c r="Q210" s="487"/>
      <c r="R210" s="85"/>
      <c r="S210" s="85"/>
    </row>
    <row r="211" spans="1:19" ht="15.75" x14ac:dyDescent="0.25">
      <c r="A211" s="487"/>
      <c r="B211" s="487"/>
      <c r="C211" s="487"/>
      <c r="D211" s="487"/>
      <c r="E211" s="487"/>
      <c r="F211" s="487"/>
      <c r="G211" s="487"/>
      <c r="H211" s="487"/>
      <c r="I211" s="487"/>
      <c r="J211" s="487"/>
      <c r="K211" s="487"/>
      <c r="L211" s="487"/>
      <c r="M211" s="487"/>
      <c r="N211" s="487"/>
      <c r="O211" s="487"/>
      <c r="P211" s="487"/>
      <c r="Q211" s="487"/>
      <c r="R211" s="85"/>
      <c r="S211" s="85"/>
    </row>
    <row r="212" spans="1:19" ht="15.75" x14ac:dyDescent="0.25">
      <c r="A212" s="487"/>
      <c r="B212" s="487"/>
      <c r="C212" s="487"/>
      <c r="D212" s="487"/>
      <c r="E212" s="487"/>
      <c r="F212" s="487"/>
      <c r="G212" s="487"/>
      <c r="H212" s="487"/>
      <c r="I212" s="487"/>
      <c r="J212" s="487"/>
      <c r="K212" s="487"/>
      <c r="L212" s="487"/>
      <c r="M212" s="487"/>
      <c r="N212" s="487"/>
      <c r="O212" s="487"/>
      <c r="P212" s="487"/>
      <c r="Q212" s="487"/>
      <c r="R212" s="85"/>
      <c r="S212" s="85"/>
    </row>
    <row r="213" spans="1:19" ht="15.75" x14ac:dyDescent="0.25">
      <c r="A213" s="487"/>
      <c r="B213" s="487"/>
      <c r="C213" s="487"/>
      <c r="D213" s="487"/>
      <c r="E213" s="487"/>
      <c r="F213" s="487"/>
      <c r="G213" s="487"/>
      <c r="H213" s="487"/>
      <c r="I213" s="487"/>
      <c r="J213" s="487"/>
      <c r="K213" s="487"/>
      <c r="L213" s="487"/>
      <c r="M213" s="487"/>
      <c r="N213" s="487"/>
      <c r="O213" s="487"/>
      <c r="P213" s="487"/>
      <c r="Q213" s="487"/>
      <c r="R213" s="85"/>
      <c r="S213" s="85"/>
    </row>
    <row r="214" spans="1:19" ht="15.75" x14ac:dyDescent="0.25">
      <c r="A214" s="487"/>
      <c r="B214" s="487"/>
      <c r="C214" s="487"/>
      <c r="D214" s="487"/>
      <c r="E214" s="487"/>
      <c r="F214" s="487"/>
      <c r="G214" s="487"/>
      <c r="H214" s="487"/>
      <c r="I214" s="487"/>
      <c r="J214" s="487"/>
      <c r="K214" s="487"/>
      <c r="L214" s="487"/>
      <c r="M214" s="487"/>
      <c r="N214" s="487"/>
      <c r="O214" s="487"/>
      <c r="P214" s="487"/>
      <c r="Q214" s="487"/>
      <c r="R214" s="85"/>
      <c r="S214" s="85"/>
    </row>
    <row r="215" spans="1:19" ht="15.75" x14ac:dyDescent="0.25">
      <c r="A215" s="487"/>
      <c r="B215" s="487"/>
      <c r="C215" s="487"/>
      <c r="D215" s="487"/>
      <c r="E215" s="487"/>
      <c r="F215" s="487"/>
      <c r="G215" s="487"/>
      <c r="H215" s="487"/>
      <c r="I215" s="487"/>
      <c r="J215" s="487"/>
      <c r="K215" s="487"/>
      <c r="L215" s="487"/>
      <c r="M215" s="487"/>
      <c r="N215" s="487"/>
      <c r="O215" s="487"/>
      <c r="P215" s="487"/>
      <c r="Q215" s="487"/>
      <c r="R215" s="85"/>
      <c r="S215" s="85"/>
    </row>
    <row r="216" spans="1:19" ht="15.75" x14ac:dyDescent="0.25">
      <c r="A216" s="487"/>
      <c r="B216" s="487"/>
      <c r="C216" s="487"/>
      <c r="D216" s="487"/>
      <c r="E216" s="487"/>
      <c r="F216" s="487"/>
      <c r="G216" s="487"/>
      <c r="H216" s="487"/>
      <c r="I216" s="487"/>
      <c r="J216" s="487"/>
      <c r="K216" s="487"/>
      <c r="L216" s="487"/>
      <c r="M216" s="487"/>
      <c r="N216" s="487"/>
      <c r="O216" s="487"/>
      <c r="P216" s="487"/>
      <c r="Q216" s="487"/>
      <c r="R216" s="85"/>
      <c r="S216" s="85"/>
    </row>
    <row r="217" spans="1:19" ht="15.75" x14ac:dyDescent="0.25">
      <c r="A217" s="487"/>
      <c r="B217" s="487"/>
      <c r="C217" s="487"/>
      <c r="D217" s="487"/>
      <c r="E217" s="487"/>
      <c r="F217" s="487"/>
      <c r="G217" s="487"/>
      <c r="H217" s="487"/>
      <c r="I217" s="487"/>
      <c r="J217" s="487"/>
      <c r="K217" s="487"/>
      <c r="L217" s="487"/>
      <c r="M217" s="487"/>
      <c r="N217" s="487"/>
      <c r="O217" s="487"/>
      <c r="P217" s="487"/>
      <c r="Q217" s="487"/>
      <c r="R217" s="85"/>
      <c r="S217" s="85"/>
    </row>
    <row r="218" spans="1:19" ht="15.75" x14ac:dyDescent="0.25">
      <c r="A218" s="487"/>
      <c r="B218" s="487"/>
      <c r="C218" s="487"/>
      <c r="D218" s="487"/>
      <c r="E218" s="487"/>
      <c r="F218" s="487"/>
      <c r="G218" s="487"/>
      <c r="H218" s="487"/>
      <c r="I218" s="487"/>
      <c r="J218" s="487"/>
      <c r="K218" s="487"/>
      <c r="L218" s="487"/>
      <c r="M218" s="487"/>
      <c r="N218" s="487"/>
      <c r="O218" s="487"/>
      <c r="P218" s="487"/>
      <c r="Q218" s="487"/>
      <c r="R218" s="85"/>
      <c r="S218" s="85"/>
    </row>
    <row r="219" spans="1:19" ht="15.75" x14ac:dyDescent="0.25">
      <c r="A219" s="487"/>
      <c r="B219" s="487"/>
      <c r="C219" s="487"/>
      <c r="D219" s="487"/>
      <c r="E219" s="487"/>
      <c r="F219" s="487"/>
      <c r="G219" s="487"/>
      <c r="H219" s="487"/>
      <c r="I219" s="487"/>
      <c r="J219" s="487"/>
      <c r="K219" s="487"/>
      <c r="L219" s="487"/>
      <c r="M219" s="487"/>
      <c r="N219" s="487"/>
      <c r="O219" s="487"/>
      <c r="P219" s="487"/>
      <c r="Q219" s="487"/>
      <c r="R219" s="85"/>
      <c r="S219" s="85"/>
    </row>
    <row r="220" spans="1:19" ht="15.75" x14ac:dyDescent="0.25">
      <c r="A220" s="487"/>
      <c r="B220" s="487"/>
      <c r="C220" s="487"/>
      <c r="D220" s="487"/>
      <c r="E220" s="487"/>
      <c r="F220" s="487"/>
      <c r="G220" s="487"/>
      <c r="H220" s="487"/>
      <c r="I220" s="487"/>
      <c r="J220" s="487"/>
      <c r="K220" s="487"/>
      <c r="L220" s="487"/>
      <c r="M220" s="487"/>
      <c r="N220" s="487"/>
      <c r="O220" s="487"/>
      <c r="P220" s="487"/>
      <c r="Q220" s="487"/>
      <c r="R220" s="85"/>
      <c r="S220" s="85"/>
    </row>
    <row r="221" spans="1:19" ht="15.75" x14ac:dyDescent="0.25">
      <c r="A221" s="487"/>
      <c r="B221" s="487"/>
      <c r="C221" s="487"/>
      <c r="D221" s="487"/>
      <c r="E221" s="487"/>
      <c r="F221" s="487"/>
      <c r="G221" s="487"/>
      <c r="H221" s="487"/>
      <c r="I221" s="487"/>
      <c r="J221" s="487"/>
      <c r="K221" s="487"/>
      <c r="L221" s="487"/>
      <c r="M221" s="487"/>
      <c r="N221" s="487"/>
      <c r="O221" s="487"/>
      <c r="P221" s="487"/>
      <c r="Q221" s="487"/>
      <c r="R221" s="85"/>
      <c r="S221" s="85"/>
    </row>
    <row r="222" spans="1:19" ht="15.75" x14ac:dyDescent="0.25">
      <c r="A222" s="487"/>
      <c r="B222" s="487"/>
      <c r="C222" s="487"/>
      <c r="D222" s="487"/>
      <c r="E222" s="487"/>
      <c r="F222" s="487"/>
      <c r="G222" s="487"/>
      <c r="H222" s="487"/>
      <c r="I222" s="487"/>
      <c r="J222" s="487"/>
      <c r="K222" s="487"/>
      <c r="L222" s="487"/>
      <c r="M222" s="487"/>
      <c r="N222" s="487"/>
      <c r="O222" s="487"/>
      <c r="P222" s="487"/>
      <c r="Q222" s="487"/>
      <c r="R222" s="85"/>
      <c r="S222" s="85"/>
    </row>
    <row r="223" spans="1:19" ht="15.75" x14ac:dyDescent="0.25">
      <c r="A223" s="487"/>
      <c r="B223" s="487"/>
      <c r="C223" s="487"/>
      <c r="D223" s="487"/>
      <c r="E223" s="487"/>
      <c r="F223" s="487"/>
      <c r="G223" s="487"/>
      <c r="H223" s="487"/>
      <c r="I223" s="487"/>
      <c r="J223" s="487"/>
      <c r="K223" s="487"/>
      <c r="L223" s="487"/>
      <c r="M223" s="487"/>
      <c r="N223" s="487"/>
      <c r="O223" s="487"/>
      <c r="P223" s="487"/>
      <c r="Q223" s="487"/>
      <c r="R223" s="85"/>
      <c r="S223" s="85"/>
    </row>
    <row r="224" spans="1:19" x14ac:dyDescent="0.25">
      <c r="A224" s="85"/>
      <c r="B224" s="85"/>
      <c r="C224" s="85"/>
      <c r="D224" s="85"/>
      <c r="E224" s="85"/>
      <c r="F224" s="85"/>
      <c r="G224" s="85"/>
      <c r="H224" s="85"/>
      <c r="I224" s="85"/>
      <c r="J224" s="85"/>
      <c r="K224" s="85"/>
      <c r="L224" s="85"/>
      <c r="M224" s="85"/>
      <c r="N224" s="85"/>
      <c r="O224" s="85"/>
      <c r="P224" s="85"/>
      <c r="Q224" s="85"/>
      <c r="R224" s="85"/>
      <c r="S224" s="85"/>
    </row>
    <row r="225" spans="1:19" x14ac:dyDescent="0.25">
      <c r="A225" s="85"/>
      <c r="B225" s="85"/>
      <c r="C225" s="85"/>
      <c r="D225" s="85"/>
      <c r="E225" s="85"/>
      <c r="F225" s="85"/>
      <c r="G225" s="85"/>
      <c r="H225" s="85"/>
      <c r="I225" s="85"/>
      <c r="J225" s="85"/>
      <c r="K225" s="85"/>
      <c r="L225" s="85"/>
      <c r="M225" s="85"/>
      <c r="N225" s="85"/>
      <c r="O225" s="85"/>
      <c r="P225" s="85"/>
      <c r="Q225" s="85"/>
      <c r="R225" s="85"/>
      <c r="S225" s="85"/>
    </row>
    <row r="226" spans="1:19" x14ac:dyDescent="0.25">
      <c r="A226" s="85"/>
      <c r="B226" s="85"/>
      <c r="C226" s="85"/>
      <c r="D226" s="85"/>
      <c r="E226" s="85"/>
      <c r="F226" s="85"/>
      <c r="G226" s="85"/>
      <c r="H226" s="85"/>
      <c r="I226" s="85"/>
      <c r="J226" s="85"/>
      <c r="K226" s="85"/>
      <c r="L226" s="85"/>
      <c r="M226" s="85"/>
      <c r="N226" s="85"/>
      <c r="O226" s="85"/>
      <c r="P226" s="85"/>
      <c r="Q226" s="85"/>
      <c r="R226" s="85"/>
      <c r="S226" s="85"/>
    </row>
    <row r="227" spans="1:19" x14ac:dyDescent="0.25">
      <c r="A227" s="85"/>
      <c r="B227" s="85"/>
      <c r="C227" s="85"/>
      <c r="D227" s="85"/>
      <c r="E227" s="85"/>
      <c r="F227" s="85"/>
      <c r="G227" s="85"/>
      <c r="H227" s="85"/>
      <c r="I227" s="85"/>
      <c r="J227" s="85"/>
      <c r="K227" s="85"/>
      <c r="L227" s="85"/>
      <c r="M227" s="85"/>
      <c r="N227" s="85"/>
      <c r="O227" s="85"/>
      <c r="P227" s="85"/>
      <c r="Q227" s="85"/>
      <c r="R227" s="85"/>
      <c r="S227" s="85"/>
    </row>
    <row r="228" spans="1:19" x14ac:dyDescent="0.25">
      <c r="A228" s="85"/>
      <c r="B228" s="85"/>
      <c r="C228" s="85"/>
      <c r="D228" s="85"/>
      <c r="E228" s="85"/>
      <c r="F228" s="85"/>
      <c r="G228" s="85"/>
      <c r="H228" s="85"/>
      <c r="I228" s="85"/>
      <c r="J228" s="85"/>
      <c r="K228" s="85"/>
      <c r="L228" s="85"/>
      <c r="M228" s="85"/>
      <c r="N228" s="85"/>
      <c r="O228" s="85"/>
      <c r="P228" s="85"/>
      <c r="Q228" s="85"/>
      <c r="R228" s="85"/>
      <c r="S228" s="85"/>
    </row>
    <row r="229" spans="1:19" x14ac:dyDescent="0.25">
      <c r="A229" s="85"/>
      <c r="B229" s="85"/>
      <c r="C229" s="85"/>
      <c r="D229" s="85"/>
      <c r="E229" s="85"/>
      <c r="F229" s="85"/>
      <c r="G229" s="85"/>
      <c r="H229" s="85"/>
      <c r="I229" s="85"/>
      <c r="J229" s="85"/>
      <c r="K229" s="85"/>
      <c r="L229" s="85"/>
      <c r="M229" s="85"/>
      <c r="N229" s="85"/>
      <c r="O229" s="85"/>
      <c r="P229" s="85"/>
      <c r="Q229" s="85"/>
      <c r="R229" s="85"/>
      <c r="S229" s="85"/>
    </row>
    <row r="230" spans="1:19" x14ac:dyDescent="0.25">
      <c r="A230" s="85"/>
      <c r="B230" s="85"/>
      <c r="C230" s="85"/>
      <c r="D230" s="85"/>
      <c r="E230" s="85"/>
      <c r="F230" s="85"/>
      <c r="G230" s="85"/>
      <c r="H230" s="85"/>
      <c r="I230" s="85"/>
      <c r="J230" s="85"/>
      <c r="K230" s="85"/>
      <c r="L230" s="85"/>
      <c r="M230" s="85"/>
      <c r="N230" s="85"/>
      <c r="O230" s="85"/>
      <c r="P230" s="85"/>
      <c r="Q230" s="85"/>
      <c r="R230" s="85"/>
      <c r="S230" s="85"/>
    </row>
    <row r="231" spans="1:19" x14ac:dyDescent="0.25">
      <c r="A231" s="85"/>
      <c r="B231" s="85"/>
      <c r="C231" s="85"/>
      <c r="D231" s="85"/>
      <c r="E231" s="85"/>
      <c r="F231" s="85"/>
      <c r="G231" s="85"/>
      <c r="H231" s="85"/>
      <c r="I231" s="85"/>
      <c r="J231" s="85"/>
      <c r="K231" s="85"/>
      <c r="L231" s="85"/>
      <c r="M231" s="85"/>
      <c r="N231" s="85"/>
      <c r="O231" s="85"/>
      <c r="P231" s="85"/>
      <c r="Q231" s="85"/>
      <c r="R231" s="85"/>
      <c r="S231" s="85"/>
    </row>
    <row r="232" spans="1:19" x14ac:dyDescent="0.25">
      <c r="A232" s="85"/>
      <c r="B232" s="85"/>
      <c r="C232" s="85"/>
      <c r="D232" s="85"/>
      <c r="E232" s="85"/>
      <c r="F232" s="85"/>
      <c r="G232" s="85"/>
      <c r="H232" s="85"/>
      <c r="I232" s="85"/>
      <c r="J232" s="85"/>
      <c r="K232" s="85"/>
      <c r="L232" s="85"/>
      <c r="M232" s="85"/>
      <c r="N232" s="85"/>
      <c r="O232" s="85"/>
      <c r="P232" s="85"/>
      <c r="Q232" s="85"/>
      <c r="R232" s="85"/>
      <c r="S232" s="85"/>
    </row>
    <row r="233" spans="1:19" x14ac:dyDescent="0.25">
      <c r="A233" s="85"/>
      <c r="B233" s="85"/>
      <c r="C233" s="85"/>
      <c r="D233" s="85"/>
      <c r="E233" s="85"/>
      <c r="F233" s="85"/>
      <c r="G233" s="85"/>
      <c r="H233" s="85"/>
      <c r="I233" s="85"/>
      <c r="J233" s="85"/>
      <c r="K233" s="85"/>
      <c r="L233" s="85"/>
      <c r="M233" s="85"/>
      <c r="N233" s="85"/>
      <c r="O233" s="85"/>
      <c r="P233" s="85"/>
      <c r="Q233" s="85"/>
      <c r="R233" s="85"/>
      <c r="S233" s="85"/>
    </row>
  </sheetData>
  <mergeCells count="95">
    <mergeCell ref="A11:A12"/>
    <mergeCell ref="B11:B12"/>
    <mergeCell ref="C11:C12"/>
    <mergeCell ref="D11:D12"/>
    <mergeCell ref="E11:E12"/>
    <mergeCell ref="B4:C4"/>
    <mergeCell ref="B6:D6"/>
    <mergeCell ref="B7:E7"/>
    <mergeCell ref="A8:B8"/>
    <mergeCell ref="A10:L10"/>
    <mergeCell ref="A13:A14"/>
    <mergeCell ref="B13:B14"/>
    <mergeCell ref="K13:L13"/>
    <mergeCell ref="M13:Q13"/>
    <mergeCell ref="K14:L14"/>
    <mergeCell ref="M14:Q14"/>
    <mergeCell ref="L15:Q15"/>
    <mergeCell ref="F11:F12"/>
    <mergeCell ref="G11:J11"/>
    <mergeCell ref="K11:L12"/>
    <mergeCell ref="M11:Q12"/>
    <mergeCell ref="A15:A16"/>
    <mergeCell ref="B15:B16"/>
    <mergeCell ref="C15:F15"/>
    <mergeCell ref="G15:J15"/>
    <mergeCell ref="K15:K16"/>
    <mergeCell ref="A17:A20"/>
    <mergeCell ref="B17:B20"/>
    <mergeCell ref="A21:A22"/>
    <mergeCell ref="B21:B22"/>
    <mergeCell ref="A24:A27"/>
    <mergeCell ref="B24:B27"/>
    <mergeCell ref="A28:L28"/>
    <mergeCell ref="A29:A30"/>
    <mergeCell ref="B29:B30"/>
    <mergeCell ref="C29:C30"/>
    <mergeCell ref="D29:D30"/>
    <mergeCell ref="E29:E30"/>
    <mergeCell ref="F29:F30"/>
    <mergeCell ref="G29:J29"/>
    <mergeCell ref="K29:L30"/>
    <mergeCell ref="M29:Q30"/>
    <mergeCell ref="K31:L31"/>
    <mergeCell ref="M31:Q31"/>
    <mergeCell ref="A32:L32"/>
    <mergeCell ref="A35:A36"/>
    <mergeCell ref="B35:B36"/>
    <mergeCell ref="C35:F35"/>
    <mergeCell ref="G35:J35"/>
    <mergeCell ref="K35:K36"/>
    <mergeCell ref="L35:Q35"/>
    <mergeCell ref="A37:A53"/>
    <mergeCell ref="B37:B53"/>
    <mergeCell ref="A54:L54"/>
    <mergeCell ref="A55:A56"/>
    <mergeCell ref="B55:B56"/>
    <mergeCell ref="C55:C56"/>
    <mergeCell ref="D55:D56"/>
    <mergeCell ref="E55:E56"/>
    <mergeCell ref="F55:F56"/>
    <mergeCell ref="G55:J55"/>
    <mergeCell ref="K55:L56"/>
    <mergeCell ref="M55:Q56"/>
    <mergeCell ref="K57:L57"/>
    <mergeCell ref="A58:L58"/>
    <mergeCell ref="A59:A60"/>
    <mergeCell ref="B59:B60"/>
    <mergeCell ref="C59:F59"/>
    <mergeCell ref="G59:J59"/>
    <mergeCell ref="K59:K60"/>
    <mergeCell ref="L59:Q59"/>
    <mergeCell ref="A72:A73"/>
    <mergeCell ref="B72:B73"/>
    <mergeCell ref="C72:C73"/>
    <mergeCell ref="D72:D73"/>
    <mergeCell ref="E72:E73"/>
    <mergeCell ref="A63:A66"/>
    <mergeCell ref="B63:B66"/>
    <mergeCell ref="A67:A70"/>
    <mergeCell ref="B67:B70"/>
    <mergeCell ref="A71:L71"/>
    <mergeCell ref="F72:F73"/>
    <mergeCell ref="G72:J72"/>
    <mergeCell ref="K72:L73"/>
    <mergeCell ref="M72:Q73"/>
    <mergeCell ref="K74:L74"/>
    <mergeCell ref="M74:Q74"/>
    <mergeCell ref="B78:B80"/>
    <mergeCell ref="A75:L75"/>
    <mergeCell ref="A76:A77"/>
    <mergeCell ref="B76:B77"/>
    <mergeCell ref="C76:F76"/>
    <mergeCell ref="G76:J76"/>
    <mergeCell ref="K76:K77"/>
    <mergeCell ref="L76:Q76"/>
  </mergeCells>
  <pageMargins left="0.7" right="0.7" top="0.75" bottom="0.75" header="0.3" footer="0.3"/>
  <pageSetup paperSize="9"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OPM y OMM</vt:lpstr>
      <vt:lpstr>Comunicacion </vt:lpstr>
      <vt:lpstr>Relac. Internacionales </vt:lpstr>
      <vt:lpstr>poa 2017 Tecnologia</vt:lpstr>
      <vt:lpstr>Juridica Hoja1</vt:lpstr>
      <vt:lpstr>Gestión de la Calidad </vt:lpstr>
      <vt:lpstr>PLAN RRHH rev</vt:lpstr>
      <vt:lpstr>Planificacion  2017</vt:lpstr>
      <vt:lpstr>POA 2017 Desarrollo Inst (3)</vt:lpstr>
      <vt:lpstr>Cooperación Internacional</vt:lpstr>
      <vt:lpstr>Programas</vt:lpstr>
      <vt:lpstr>OBJ Reslt A01 </vt:lpstr>
      <vt:lpstr>'Comunicacion '!Área_de_impresión</vt:lpstr>
      <vt:lpstr>'Gestión de la Calidad '!Área_de_impresión</vt:lpstr>
      <vt:lpstr>'Juridica Hoja1'!Área_de_impresión</vt:lpstr>
      <vt:lpstr>'OBJ Reslt A01 '!Área_de_impresión</vt:lpstr>
      <vt:lpstr>'OPM y OMM'!Área_de_impresión</vt:lpstr>
      <vt:lpstr>'PLAN RRHH rev'!Área_de_impresión</vt:lpstr>
      <vt:lpstr>'Planificacion  2017'!Área_de_impresión</vt:lpstr>
      <vt:lpstr>'POA 2017 Desarrollo Inst (3)'!Área_de_impresión</vt:lpstr>
      <vt:lpstr>'poa 2017 Tecnologia'!Área_de_impresión</vt:lpstr>
      <vt:lpstr>Programas!Área_de_impresión</vt:lpstr>
      <vt:lpstr>'Relac. Internacionales '!Área_de_impresión</vt:lpstr>
      <vt:lpstr>'PLAN RRHH rev'!Títulos_a_imprimir</vt:lpstr>
      <vt:lpstr>Programas!Títulos_a_imprimir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Mirquella Ogando</cp:lastModifiedBy>
  <cp:lastPrinted>2016-08-29T18:30:37Z</cp:lastPrinted>
  <dcterms:created xsi:type="dcterms:W3CDTF">2015-06-12T16:03:28Z</dcterms:created>
  <dcterms:modified xsi:type="dcterms:W3CDTF">2017-07-04T19:57:36Z</dcterms:modified>
</cp:coreProperties>
</file>