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programas\"/>
    </mc:Choice>
  </mc:AlternateContent>
  <bookViews>
    <workbookView xWindow="0" yWindow="0" windowWidth="21600" windowHeight="9135" activeTab="3"/>
  </bookViews>
  <sheets>
    <sheet name="Matriz Educacion " sheetId="1" r:id="rId1"/>
    <sheet name="Matriz Capacitacion " sheetId="13" r:id="rId2"/>
    <sheet name="Presupuesto Proyecta 2016" sheetId="7" r:id="rId3"/>
    <sheet name="Programas" sheetId="8" r:id="rId4"/>
  </sheets>
  <definedNames>
    <definedName name="_xlnm.Print_Area" localSheetId="2">'Presupuesto Proyecta 2016'!$A$1:$D$87</definedName>
    <definedName name="_xlnm.Print_Area" localSheetId="3">Programas!$A$1:$F$147</definedName>
    <definedName name="Areas_Sustantivas">#REF!</definedName>
    <definedName name="Areas_Transversales">#REF!</definedName>
    <definedName name="Capitulo">#REF!</definedName>
    <definedName name="Direccion_General">#REF!</definedName>
    <definedName name="Nombres">#REF!</definedName>
    <definedName name="SubCapitulo">#REF!</definedName>
    <definedName name="_xlnm.Print_Titles" localSheetId="2">'Presupuesto Proyecta 2016'!$1:$2</definedName>
    <definedName name="_xlnm.Print_Titles" localSheetId="3">Programas!$2:$3</definedName>
    <definedName name="UnidadEjecutora">#REF!</definedName>
  </definedNames>
  <calcPr calcId="152511"/>
</workbook>
</file>

<file path=xl/calcChain.xml><?xml version="1.0" encoding="utf-8"?>
<calcChain xmlns="http://schemas.openxmlformats.org/spreadsheetml/2006/main">
  <c r="F145" i="13" l="1"/>
  <c r="H145" i="13"/>
  <c r="F135" i="13"/>
  <c r="F103" i="13"/>
  <c r="F95" i="13"/>
  <c r="J95" i="13"/>
  <c r="F85" i="13"/>
  <c r="H85" i="13"/>
  <c r="F66" i="13"/>
  <c r="H66" i="13"/>
  <c r="F53" i="13"/>
  <c r="I53" i="13" s="1"/>
  <c r="F32" i="13"/>
  <c r="F123" i="13"/>
  <c r="F234" i="13" l="1"/>
  <c r="F280" i="13"/>
  <c r="F269" i="13"/>
  <c r="F217" i="13" l="1"/>
  <c r="G217" i="13" s="1"/>
  <c r="F216" i="13"/>
  <c r="G216" i="13" s="1"/>
  <c r="F215" i="13"/>
  <c r="G215" i="13" s="1"/>
  <c r="F214" i="13"/>
  <c r="G214" i="13" s="1"/>
  <c r="F213" i="13"/>
  <c r="G213" i="13" s="1"/>
  <c r="F212" i="13"/>
  <c r="G212" i="13" s="1"/>
  <c r="F211" i="13"/>
  <c r="G211" i="13" s="1"/>
  <c r="F210" i="13"/>
  <c r="G210" i="13" s="1"/>
  <c r="F209" i="13"/>
  <c r="G209" i="13" s="1"/>
  <c r="F208" i="13"/>
  <c r="G208" i="13" s="1"/>
  <c r="F207" i="13"/>
  <c r="G207" i="13" s="1"/>
  <c r="F206" i="13"/>
  <c r="G206" i="13" s="1"/>
  <c r="F205" i="13"/>
  <c r="G205" i="13" l="1"/>
  <c r="F218" i="13"/>
  <c r="B205" i="13"/>
  <c r="F168" i="13"/>
  <c r="F171" i="13" s="1"/>
  <c r="D164" i="13"/>
  <c r="F164" i="13" s="1"/>
  <c r="F162" i="13"/>
  <c r="F165" i="13" s="1"/>
  <c r="H57" i="13"/>
  <c r="F65" i="13" l="1"/>
  <c r="F64" i="13"/>
  <c r="H64" i="13" s="1"/>
  <c r="F63" i="13"/>
  <c r="F62" i="13"/>
  <c r="H62" i="13" s="1"/>
  <c r="F61" i="13"/>
  <c r="F60" i="13"/>
  <c r="H60" i="13" s="1"/>
  <c r="F59" i="13"/>
  <c r="F58" i="13"/>
  <c r="H58" i="13" s="1"/>
  <c r="F57" i="13"/>
  <c r="F56" i="13"/>
  <c r="F55" i="13"/>
  <c r="H61" i="13" l="1"/>
  <c r="H63" i="13"/>
  <c r="H59" i="13"/>
  <c r="H65" i="13"/>
  <c r="F116" i="13"/>
  <c r="F115" i="13"/>
  <c r="F122" i="13" l="1"/>
  <c r="F120" i="13"/>
  <c r="F119" i="13"/>
  <c r="F118" i="13"/>
  <c r="F117" i="13"/>
  <c r="F114" i="13"/>
  <c r="F113" i="13"/>
  <c r="F112" i="13"/>
  <c r="F111" i="13"/>
  <c r="F110" i="13"/>
  <c r="F134" i="13"/>
  <c r="F133" i="13"/>
  <c r="F132" i="13"/>
  <c r="I256" i="13" l="1"/>
  <c r="G256" i="13"/>
  <c r="F180" i="13" l="1"/>
  <c r="F159" i="13"/>
  <c r="F158" i="13"/>
  <c r="F156" i="13"/>
  <c r="F160" i="13" s="1"/>
  <c r="F359" i="13"/>
  <c r="I359" i="13" s="1"/>
  <c r="F358" i="13"/>
  <c r="I358" i="13" s="1"/>
  <c r="J286" i="13"/>
  <c r="I286" i="13"/>
  <c r="H286" i="13"/>
  <c r="G286" i="13"/>
  <c r="F286" i="13"/>
  <c r="F81" i="13"/>
  <c r="H81" i="13" s="1"/>
  <c r="F84" i="13"/>
  <c r="H84" i="13" s="1"/>
  <c r="F83" i="13"/>
  <c r="H83" i="13" s="1"/>
  <c r="F82" i="13"/>
  <c r="H82" i="13" s="1"/>
  <c r="F80" i="13"/>
  <c r="H80" i="13" s="1"/>
  <c r="F51" i="13"/>
  <c r="F41" i="13"/>
  <c r="F24" i="13"/>
  <c r="B80" i="13" l="1"/>
  <c r="F47" i="1"/>
  <c r="F46" i="1"/>
  <c r="F45" i="1"/>
  <c r="F44" i="1"/>
  <c r="F43" i="1"/>
  <c r="F42" i="1"/>
  <c r="F41" i="1"/>
  <c r="F26" i="1"/>
  <c r="G26" i="1" s="1"/>
  <c r="F25" i="1"/>
  <c r="G25" i="1" s="1"/>
  <c r="F24" i="1"/>
  <c r="G24" i="1" s="1"/>
  <c r="F23" i="1"/>
  <c r="G23" i="1" s="1"/>
  <c r="F22" i="1"/>
  <c r="G22" i="1" s="1"/>
  <c r="D328" i="13" l="1"/>
  <c r="F328" i="13" s="1"/>
  <c r="I328" i="13" s="1"/>
  <c r="F329" i="13"/>
  <c r="I329" i="13" s="1"/>
  <c r="F330" i="13"/>
  <c r="I330" i="13" s="1"/>
  <c r="F331" i="13"/>
  <c r="I331" i="13" s="1"/>
  <c r="F332" i="13"/>
  <c r="I332" i="13" s="1"/>
  <c r="F333" i="13"/>
  <c r="I333" i="13" s="1"/>
  <c r="F334" i="13"/>
  <c r="I334" i="13" s="1"/>
  <c r="F335" i="13"/>
  <c r="I335" i="13" s="1"/>
  <c r="F336" i="13"/>
  <c r="I336" i="13" s="1"/>
  <c r="F337" i="13"/>
  <c r="I337" i="13" s="1"/>
  <c r="F338" i="13"/>
  <c r="I338" i="13" s="1"/>
  <c r="F339" i="13"/>
  <c r="I339" i="13" s="1"/>
  <c r="F340" i="13"/>
  <c r="I340" i="13" s="1"/>
  <c r="F341" i="13"/>
  <c r="I341" i="13" s="1"/>
  <c r="F342" i="13"/>
  <c r="I342" i="13" s="1"/>
  <c r="F343" i="13"/>
  <c r="I343" i="13" s="1"/>
  <c r="F344" i="13"/>
  <c r="I344" i="13" s="1"/>
  <c r="F345" i="13"/>
  <c r="I345" i="13" s="1"/>
  <c r="F346" i="13"/>
  <c r="I346" i="13" s="1"/>
  <c r="F347" i="13"/>
  <c r="I347" i="13" s="1"/>
  <c r="F348" i="13"/>
  <c r="I348" i="13" s="1"/>
  <c r="F349" i="13"/>
  <c r="I349" i="13" s="1"/>
  <c r="F350" i="13"/>
  <c r="I350" i="13" s="1"/>
  <c r="F351" i="13"/>
  <c r="I351" i="13" s="1"/>
  <c r="F352" i="13"/>
  <c r="I352" i="13" s="1"/>
  <c r="F353" i="13"/>
  <c r="I353" i="13" s="1"/>
  <c r="F354" i="13"/>
  <c r="I354" i="13" s="1"/>
  <c r="F355" i="13"/>
  <c r="I355" i="13" s="1"/>
  <c r="F356" i="13"/>
  <c r="I356" i="13" s="1"/>
  <c r="F357" i="13"/>
  <c r="I357" i="13" s="1"/>
  <c r="F360" i="13"/>
  <c r="I360" i="13" s="1"/>
  <c r="F361" i="13"/>
  <c r="I361" i="13" s="1"/>
  <c r="D327" i="13"/>
  <c r="F327" i="13" s="1"/>
  <c r="F308" i="13"/>
  <c r="F309" i="13"/>
  <c r="F310" i="13"/>
  <c r="F311" i="13"/>
  <c r="F312" i="13"/>
  <c r="F313" i="13"/>
  <c r="F315" i="13"/>
  <c r="F316" i="13"/>
  <c r="F317" i="13"/>
  <c r="F318" i="13"/>
  <c r="F319" i="13"/>
  <c r="E320" i="13"/>
  <c r="F320" i="13" s="1"/>
  <c r="F321" i="13"/>
  <c r="F322" i="13"/>
  <c r="F314" i="13"/>
  <c r="F299" i="13"/>
  <c r="I299" i="13" s="1"/>
  <c r="F300" i="13"/>
  <c r="I300" i="13" s="1"/>
  <c r="F301" i="13"/>
  <c r="I301" i="13" s="1"/>
  <c r="F302" i="13"/>
  <c r="I302" i="13" s="1"/>
  <c r="F303" i="13"/>
  <c r="I303" i="13" s="1"/>
  <c r="D298" i="13"/>
  <c r="F298" i="13" s="1"/>
  <c r="J292" i="13"/>
  <c r="I292" i="13"/>
  <c r="H292" i="13"/>
  <c r="G292" i="13"/>
  <c r="J291" i="13"/>
  <c r="J290" i="13"/>
  <c r="J289" i="13"/>
  <c r="I291" i="13"/>
  <c r="I290" i="13"/>
  <c r="I289" i="13"/>
  <c r="H291" i="13"/>
  <c r="H290" i="13"/>
  <c r="H289" i="13"/>
  <c r="G291" i="13"/>
  <c r="G290" i="13"/>
  <c r="G289" i="13"/>
  <c r="J288" i="13"/>
  <c r="I288" i="13"/>
  <c r="H288" i="13"/>
  <c r="G288" i="13"/>
  <c r="J285" i="13"/>
  <c r="J284" i="13"/>
  <c r="I285" i="13"/>
  <c r="I284" i="13"/>
  <c r="H285" i="13"/>
  <c r="H284" i="13"/>
  <c r="G285" i="13"/>
  <c r="G284" i="13"/>
  <c r="F285" i="13"/>
  <c r="F288" i="13"/>
  <c r="F284" i="13"/>
  <c r="F289" i="13"/>
  <c r="F290" i="13"/>
  <c r="F291" i="13"/>
  <c r="F292" i="13"/>
  <c r="D255" i="13"/>
  <c r="F254" i="13"/>
  <c r="F255" i="13"/>
  <c r="F253" i="13"/>
  <c r="D248" i="13"/>
  <c r="F248" i="13" s="1"/>
  <c r="F247" i="13"/>
  <c r="F237" i="13"/>
  <c r="F238" i="13"/>
  <c r="F239" i="13"/>
  <c r="F240" i="13"/>
  <c r="F241" i="13"/>
  <c r="F242" i="13"/>
  <c r="F243" i="13"/>
  <c r="F244" i="13"/>
  <c r="F245" i="13"/>
  <c r="F246" i="13"/>
  <c r="F236" i="13"/>
  <c r="F249" i="13" s="1"/>
  <c r="F199" i="13"/>
  <c r="G199" i="13" s="1"/>
  <c r="D202" i="13"/>
  <c r="F202" i="13" s="1"/>
  <c r="G202" i="13" s="1"/>
  <c r="F201" i="13"/>
  <c r="G201" i="13" s="1"/>
  <c r="F191" i="13"/>
  <c r="G191" i="13" s="1"/>
  <c r="F192" i="13"/>
  <c r="G192" i="13" s="1"/>
  <c r="F193" i="13"/>
  <c r="G193" i="13" s="1"/>
  <c r="F194" i="13"/>
  <c r="G194" i="13" s="1"/>
  <c r="F195" i="13"/>
  <c r="G195" i="13" s="1"/>
  <c r="F196" i="13"/>
  <c r="G196" i="13" s="1"/>
  <c r="F197" i="13"/>
  <c r="G197" i="13" s="1"/>
  <c r="F198" i="13"/>
  <c r="G198" i="13" s="1"/>
  <c r="F200" i="13"/>
  <c r="G200" i="13" s="1"/>
  <c r="F190" i="13"/>
  <c r="F175" i="13"/>
  <c r="F176" i="13"/>
  <c r="F177" i="13"/>
  <c r="F178" i="13"/>
  <c r="F179" i="13"/>
  <c r="F142" i="13"/>
  <c r="H142" i="13" s="1"/>
  <c r="F144" i="13"/>
  <c r="H144" i="13" s="1"/>
  <c r="F141" i="13"/>
  <c r="H141" i="13" s="1"/>
  <c r="F143" i="13"/>
  <c r="H143" i="13" s="1"/>
  <c r="F139" i="13"/>
  <c r="H139" i="13" s="1"/>
  <c r="F91" i="13"/>
  <c r="J91" i="13" s="1"/>
  <c r="F92" i="13"/>
  <c r="F93" i="13"/>
  <c r="J93" i="13" s="1"/>
  <c r="F94" i="13"/>
  <c r="J94" i="13" s="1"/>
  <c r="F90" i="13"/>
  <c r="J90" i="13" s="1"/>
  <c r="J92" i="13"/>
  <c r="F76" i="13"/>
  <c r="H76" i="13" s="1"/>
  <c r="F77" i="13"/>
  <c r="H77" i="13" s="1"/>
  <c r="F78" i="13"/>
  <c r="H78" i="13" s="1"/>
  <c r="F74" i="13"/>
  <c r="H74" i="13" s="1"/>
  <c r="F75" i="13"/>
  <c r="H75" i="13" s="1"/>
  <c r="I40" i="13"/>
  <c r="I42" i="13"/>
  <c r="F45" i="13"/>
  <c r="I45" i="13" s="1"/>
  <c r="F46" i="13"/>
  <c r="I46" i="13" s="1"/>
  <c r="F47" i="13"/>
  <c r="F48" i="13"/>
  <c r="I48" i="13" s="1"/>
  <c r="F49" i="13"/>
  <c r="I49" i="13" s="1"/>
  <c r="F50" i="13"/>
  <c r="I50" i="13" s="1"/>
  <c r="F52" i="13"/>
  <c r="I52" i="13" s="1"/>
  <c r="F40" i="13"/>
  <c r="F42" i="13"/>
  <c r="F43" i="13"/>
  <c r="I43" i="13" s="1"/>
  <c r="F44" i="13"/>
  <c r="I44" i="13" s="1"/>
  <c r="F37" i="13"/>
  <c r="F25" i="13"/>
  <c r="F30" i="13"/>
  <c r="F31" i="13"/>
  <c r="F19" i="13"/>
  <c r="F20" i="13"/>
  <c r="F21" i="13"/>
  <c r="F22" i="13"/>
  <c r="F23" i="13"/>
  <c r="F26" i="13"/>
  <c r="F27" i="13"/>
  <c r="F28" i="13"/>
  <c r="F18" i="13"/>
  <c r="F43" i="8"/>
  <c r="D83" i="7"/>
  <c r="C83" i="7"/>
  <c r="D82" i="7"/>
  <c r="C82" i="7"/>
  <c r="D74" i="7"/>
  <c r="C74" i="7"/>
  <c r="D69" i="7"/>
  <c r="C69" i="7"/>
  <c r="D68" i="7"/>
  <c r="C68" i="7"/>
  <c r="D62" i="7"/>
  <c r="C62" i="7"/>
  <c r="D58" i="7"/>
  <c r="C58" i="7"/>
  <c r="D57" i="7"/>
  <c r="C57" i="7"/>
  <c r="D51" i="7"/>
  <c r="C51" i="7"/>
  <c r="D47" i="7"/>
  <c r="C47" i="7"/>
  <c r="D46" i="7"/>
  <c r="C46" i="7"/>
  <c r="D41" i="7"/>
  <c r="C41" i="7"/>
  <c r="D36" i="7"/>
  <c r="C36" i="7"/>
  <c r="D32" i="7"/>
  <c r="C32" i="7"/>
  <c r="D28" i="7"/>
  <c r="C28" i="7"/>
  <c r="D27" i="7"/>
  <c r="D22" i="7"/>
  <c r="C22" i="7"/>
  <c r="D17" i="7"/>
  <c r="C17" i="7"/>
  <c r="D12" i="7"/>
  <c r="C12" i="7"/>
  <c r="C5" i="7" s="1"/>
  <c r="C81" i="7" s="1"/>
  <c r="D6" i="7"/>
  <c r="D5" i="7" s="1"/>
  <c r="D81" i="7" s="1"/>
  <c r="D86" i="7" s="1"/>
  <c r="F181" i="13" l="1"/>
  <c r="I298" i="13"/>
  <c r="B298" i="13" s="1"/>
  <c r="F304" i="13"/>
  <c r="I304" i="13" s="1"/>
  <c r="F323" i="13"/>
  <c r="G190" i="13"/>
  <c r="F203" i="13"/>
  <c r="F293" i="13"/>
  <c r="I327" i="13"/>
  <c r="F362" i="13"/>
  <c r="I362" i="13" s="1"/>
  <c r="F256" i="13"/>
  <c r="B90" i="13"/>
  <c r="B284" i="13"/>
  <c r="I47" i="13"/>
  <c r="B190" i="13"/>
  <c r="B74" i="13"/>
  <c r="B139" i="13"/>
  <c r="B236" i="13"/>
  <c r="B37" i="13"/>
  <c r="K151" i="13"/>
  <c r="B18" i="13"/>
  <c r="K70" i="13" l="1"/>
  <c r="K12" i="13"/>
</calcChain>
</file>

<file path=xl/sharedStrings.xml><?xml version="1.0" encoding="utf-8"?>
<sst xmlns="http://schemas.openxmlformats.org/spreadsheetml/2006/main" count="1475" uniqueCount="526">
  <si>
    <t xml:space="preserve">Unidad Rectora: </t>
  </si>
  <si>
    <t xml:space="preserve">MINISTERIO DE LA MUJER </t>
  </si>
  <si>
    <t>Unidad Ejecutora:</t>
  </si>
  <si>
    <t xml:space="preserve">DIRECCION DE EDUCACION EN GENERO </t>
  </si>
  <si>
    <t>Eje Estratégico: END 2010  2030</t>
  </si>
  <si>
    <t>SOCIEDAD CON IGUALDAD DE DERECHOS Y OPORTUNIDADES</t>
  </si>
  <si>
    <t>Eje Estratégico: PEI 2016  2020</t>
  </si>
  <si>
    <t xml:space="preserve">CULTURA CON  IGUALDAD Y EQUIDAD ENTRE HOMBRES Y MUJERES. </t>
  </si>
  <si>
    <t>Objetivo General : END 2010  2030</t>
  </si>
  <si>
    <t xml:space="preserve">EDUCACION DE CALIDAD PARA TODOS Y TODAS </t>
  </si>
  <si>
    <t>Objetivos Estrategicos : PEI 2016  2020</t>
  </si>
  <si>
    <t xml:space="preserve"> FORTALECIMIENTO DEL EJERCICIO PLENO DE LOS DERECHOS DE LA MUJER.</t>
  </si>
  <si>
    <t>Fomento de la igualdad de genero en la educación y capacitación</t>
  </si>
  <si>
    <t>Incorporación de la Educación en Género</t>
  </si>
  <si>
    <t xml:space="preserve">Producto y sus  Atributos </t>
  </si>
  <si>
    <t>Producto</t>
  </si>
  <si>
    <t>Descripción de Producto</t>
  </si>
  <si>
    <t xml:space="preserve">Unidad de Medida </t>
  </si>
  <si>
    <t xml:space="preserve">Medio de Verificación </t>
  </si>
  <si>
    <t xml:space="preserve">Línea Base </t>
  </si>
  <si>
    <t>Meta Total</t>
  </si>
  <si>
    <t>Meta por trimestre</t>
  </si>
  <si>
    <t>Presupuesto</t>
  </si>
  <si>
    <t>Riesgo(s)</t>
  </si>
  <si>
    <t>Ene-Mar</t>
  </si>
  <si>
    <t>Abr-Jun</t>
  </si>
  <si>
    <t>Jul-Sept</t>
  </si>
  <si>
    <t>Oct-Dic</t>
  </si>
  <si>
    <t>Personal sensibilizado y capacitado para la incorporacion de la perspectiva de igualdad y equidad de genero en la educacion.</t>
  </si>
  <si>
    <t>Articulación con las instituciones educativas de todos los niveles incluyendo  técnico y superior   para brindarles sensibilizacion y capacitacion al personal tecnico en genero sobre el fortalecimiento  del  enfoque de igualdad y equidad de género en la educacion.</t>
  </si>
  <si>
    <t>Personal tecnico de genero capacitado</t>
  </si>
  <si>
    <t xml:space="preserve">Informes de capacitaciones </t>
  </si>
  <si>
    <t>x</t>
  </si>
  <si>
    <t xml:space="preserve">Actividades y sus  Atributos </t>
  </si>
  <si>
    <t>Actividades</t>
  </si>
  <si>
    <t>Presupuesto por Actividad</t>
  </si>
  <si>
    <t>Insumos</t>
  </si>
  <si>
    <t>Inversion/Trimestre (RD $)</t>
  </si>
  <si>
    <t xml:space="preserve">Fuente de Financiamiento </t>
  </si>
  <si>
    <t xml:space="preserve">Est. Programática </t>
  </si>
  <si>
    <t xml:space="preserve">Indentificacion </t>
  </si>
  <si>
    <t>Cantidad</t>
  </si>
  <si>
    <t>Costo Unitario (RD$)</t>
  </si>
  <si>
    <t>Monto (RD$)</t>
  </si>
  <si>
    <t>Prog.</t>
  </si>
  <si>
    <t>Act.</t>
  </si>
  <si>
    <t>Objeto</t>
  </si>
  <si>
    <t>Cuenta</t>
  </si>
  <si>
    <t>Subcta.</t>
  </si>
  <si>
    <t>Auxiliar</t>
  </si>
  <si>
    <t>carpetas</t>
  </si>
  <si>
    <t xml:space="preserve">Fondo General </t>
  </si>
  <si>
    <t xml:space="preserve">Servicio técnico profesional </t>
  </si>
  <si>
    <t>papelografos</t>
  </si>
  <si>
    <t xml:space="preserve">Refrigerio </t>
  </si>
  <si>
    <t>Combustible (galones)</t>
  </si>
  <si>
    <t>Viaticos</t>
  </si>
  <si>
    <t xml:space="preserve">Contratar consultoria para transversalizacion de la curricula educativa de las 10 asignaturas del ciclo basico de la Universidad Autonoma de Santo Domingo (UASD) </t>
  </si>
  <si>
    <t>combustibles (galones)</t>
  </si>
  <si>
    <t xml:space="preserve">Realizar encuentros de validacion y retroalimentacion de la curricula de cada una de las asignaturas. 10 diez encuentros, 20 veinte participantes  </t>
  </si>
  <si>
    <t xml:space="preserve">refrigerio </t>
  </si>
  <si>
    <t>Realizar encuentro de socializacion de las curriculas transversalizadas. 1 encuentro, 100 cien participantes.</t>
  </si>
  <si>
    <t>Materiales educativos sobre género, equidad, igualdad y prevención de violencia contra las mujeres para  capacitación y sensibilización diseñados y publicados.</t>
  </si>
  <si>
    <t>Revisión, diagramación, impresión y publicacion de cartillas educativas dirigidas a: mujeres, hombres, maestras/os, niñas/os, jóvenes y profesionales de la comunicación y la publicidad.</t>
  </si>
  <si>
    <t>Combustible</t>
  </si>
  <si>
    <t>Refrigerio</t>
  </si>
  <si>
    <t>combustible</t>
  </si>
  <si>
    <t xml:space="preserve">Producto </t>
  </si>
  <si>
    <t>Descripción del producto</t>
  </si>
  <si>
    <t xml:space="preserve">Unidad de medida            </t>
  </si>
  <si>
    <t xml:space="preserve">Medio de verificación                   </t>
  </si>
  <si>
    <t xml:space="preserve">Línea base                </t>
  </si>
  <si>
    <t xml:space="preserve">Meta total             </t>
  </si>
  <si>
    <t xml:space="preserve">Meta por trimestre                                                                                  </t>
  </si>
  <si>
    <t>Jul-Sep</t>
  </si>
  <si>
    <t>Capacitacion de docentes para la educacion con perspectiva de genero (niveles inicial, basico y medio)</t>
  </si>
  <si>
    <t>Articulación con  las instituciones educativas de los niveles inicial, básica y media   para brindarles Capacitación a los docentes  sobre  el  enfoque de igualdad y equidad de género.</t>
  </si>
  <si>
    <t>Docentes capacitados</t>
  </si>
  <si>
    <t>Listados de participantes</t>
  </si>
  <si>
    <t>servicio de capacitacion</t>
  </si>
  <si>
    <t>0 4</t>
  </si>
  <si>
    <t>servicio de coordinacion</t>
  </si>
  <si>
    <t>0 6</t>
  </si>
  <si>
    <t>Resma papel bond</t>
  </si>
  <si>
    <t>marcadores pizarra</t>
  </si>
  <si>
    <t>borrador pizarra</t>
  </si>
  <si>
    <t>Paq. de Fichas</t>
  </si>
  <si>
    <t>tijeras</t>
  </si>
  <si>
    <t>pegamento</t>
  </si>
  <si>
    <t>Impresiones y fotocopias</t>
  </si>
  <si>
    <t>impresión de certificados</t>
  </si>
  <si>
    <t>Almuerzos</t>
  </si>
  <si>
    <t>Realizar talleres  para maestras y maestros  de sensibilizacion en genero y prevencion de violencia en las aulas.  4 (cuatro)  talleres de 5 (cinco) horas cada uno. 25 (veinticinco) participantes por taller.  A nivel nacional.</t>
  </si>
  <si>
    <t>0 1</t>
  </si>
  <si>
    <t>combustible (galones)</t>
  </si>
  <si>
    <t>0 2</t>
  </si>
  <si>
    <t>papel bond</t>
  </si>
  <si>
    <t>marcadores</t>
  </si>
  <si>
    <t>cartulinas</t>
  </si>
  <si>
    <t>paq. De Fichas</t>
  </si>
  <si>
    <t>fotocopias</t>
  </si>
  <si>
    <t>Fortalecimiento y Actualizacion de Conocimientos del personal del Ministerio de la Mujer</t>
  </si>
  <si>
    <t>Personal capacitado</t>
  </si>
  <si>
    <t>certificacion</t>
  </si>
  <si>
    <t>Matriculacion</t>
  </si>
  <si>
    <t>Viaticos Extranjero</t>
  </si>
  <si>
    <t>Participar en Maestrias sobre Género, Masculinidades y Transversalizacion de la perspectiva de Genero.</t>
  </si>
  <si>
    <t>Contratacion de Facilitador</t>
  </si>
  <si>
    <t>Capacitacion a Mujeres en liderazgo social, economico y politico</t>
  </si>
  <si>
    <t>Capacitacion en liderazgo social, economico y politico a mujeres para incrementar su participacion politica y social a favor de la construccion de la igualdad y equidad entre mujeres y hombres</t>
  </si>
  <si>
    <t>cantidad de mujeres capacitadas en liderazgo social</t>
  </si>
  <si>
    <t>tinta para impresora</t>
  </si>
  <si>
    <t>cantidad de personas sensibilizadas con los temas</t>
  </si>
  <si>
    <t>Realizar un taller dirigido a comunicadores sobre comunciacion con perspectiva de genero. 1 un taller  de 2 dos dias, con 30 treinta participantes</t>
  </si>
  <si>
    <t>Facilitador</t>
  </si>
  <si>
    <t xml:space="preserve"> Refrigerio</t>
  </si>
  <si>
    <t>Realizar un taller dirigido a publicistas sobre comunciacion con perspectiva de genero. 1 un taller  de 2 dos dias, con 30 treinta participantes</t>
  </si>
  <si>
    <t>Realizar reuniones de validacion de la Guia para Acompañar Grupos de Apoyo de Mujeres Afectadas por la Violencia, con el fin de publicarla. 4 reuniones, de 10 participantes de 5 horas.</t>
  </si>
  <si>
    <t>Cursos de de capacitacion para 32 psicologas de Oficina Municipales y Provinciales de la Mujer (OPM Y OMM)  sobre la Guia para Acompañar Grupos de Apoyo de Mujeres Afectadas por la Violencia con la finalidad de que estas formen grupos de apoyo basado en esta metodologia.  3 talleres Regionales de 3 dias cada uno.</t>
  </si>
  <si>
    <t>Almuerzo</t>
  </si>
  <si>
    <t>Pasajes</t>
  </si>
  <si>
    <t>Carpetas</t>
  </si>
  <si>
    <t>gafetes</t>
  </si>
  <si>
    <t>Reimpresion de la guia</t>
  </si>
  <si>
    <t>Gafetes</t>
  </si>
  <si>
    <t>Combustible (mensual)</t>
  </si>
  <si>
    <t>lapices</t>
  </si>
  <si>
    <t>cartulina</t>
  </si>
  <si>
    <t>Refrigerios</t>
  </si>
  <si>
    <t>tinta para la pc</t>
  </si>
  <si>
    <t xml:space="preserve">Seminario Valor sobre Trabajo Domestico No Remunerado y sus impactos en la Economia Dominicana. Visibilizar la importancia de las trabajadoras domestica en la economia del pais, asi como planearnos claves para el fortalecimiento de este sector. </t>
  </si>
  <si>
    <t>Reuniones previas</t>
  </si>
  <si>
    <t>Convocatoria - invitaciones</t>
  </si>
  <si>
    <t>servicio de mensajeria</t>
  </si>
  <si>
    <t>Servicio de transcripcion</t>
  </si>
  <si>
    <t>Salon hotel</t>
  </si>
  <si>
    <t>refrigerio y almuerzo para 200 personas</t>
  </si>
  <si>
    <t>contrataciones panelistas</t>
  </si>
  <si>
    <t>conferencista</t>
  </si>
  <si>
    <t>boletos aereos</t>
  </si>
  <si>
    <t>Equipos Audiovisuales</t>
  </si>
  <si>
    <t>hospedaje</t>
  </si>
  <si>
    <t>Alimentacion</t>
  </si>
  <si>
    <t>honorarios</t>
  </si>
  <si>
    <t>Suape</t>
  </si>
  <si>
    <t>0 3</t>
  </si>
  <si>
    <t>Escoba</t>
  </si>
  <si>
    <t>Papel de baño</t>
  </si>
  <si>
    <t>Cloro</t>
  </si>
  <si>
    <t>Fundas</t>
  </si>
  <si>
    <t>Mistolin</t>
  </si>
  <si>
    <t xml:space="preserve">Servilleta </t>
  </si>
  <si>
    <t>jabon liquido para manos</t>
  </si>
  <si>
    <t>Lanillas</t>
  </si>
  <si>
    <t>Botiquin</t>
  </si>
  <si>
    <t xml:space="preserve"> Gorras</t>
  </si>
  <si>
    <t xml:space="preserve">Camisetas </t>
  </si>
  <si>
    <t>Marcadores</t>
  </si>
  <si>
    <t>pegamento liquido</t>
  </si>
  <si>
    <t>hilo de lana de colores</t>
  </si>
  <si>
    <t>pelotas</t>
  </si>
  <si>
    <t>Cartulinas</t>
  </si>
  <si>
    <t>Acuarelas</t>
  </si>
  <si>
    <t>Pinceles</t>
  </si>
  <si>
    <t>lapices de colores</t>
  </si>
  <si>
    <t>lapices de carbon</t>
  </si>
  <si>
    <t>cinta pegante doble cara</t>
  </si>
  <si>
    <t>globos</t>
  </si>
  <si>
    <t>palitos bajalengua</t>
  </si>
  <si>
    <t>fieltros</t>
  </si>
  <si>
    <t>algodón</t>
  </si>
  <si>
    <t>Escarcha de colores</t>
  </si>
  <si>
    <t>Asignacion o compra de Minibus para el Centro de Capacitacion Zoraida Heredia Vda Suncar</t>
  </si>
  <si>
    <t xml:space="preserve">Este vehiculo sera usado en el Centro de capacitacion Zoraida Heredia Vda. Suncar </t>
  </si>
  <si>
    <t>vehiculo</t>
  </si>
  <si>
    <t>compra</t>
  </si>
  <si>
    <t xml:space="preserve">MINISTERIO DE LA MUJER                                                                                                                                                                                                                                                                                                                                             DIRECCION DE PLANIFICACION Y DESARROLLO                                                                                                                                                  PROYECCION  PRESUPUESTARIA   2016                                                                                                                                                                     </t>
  </si>
  <si>
    <t>Obj/cta/sub cta</t>
  </si>
  <si>
    <t>DESCRIPCIÓN</t>
  </si>
  <si>
    <t xml:space="preserve">TECHO CARGADO </t>
  </si>
  <si>
    <t>PROYECTADO  2016</t>
  </si>
  <si>
    <t>10- FONDO GENERAL</t>
  </si>
  <si>
    <t>01 01 0001</t>
  </si>
  <si>
    <t xml:space="preserve"> ACTIVIDADES CENTRALES </t>
  </si>
  <si>
    <t>00 0001</t>
  </si>
  <si>
    <t xml:space="preserve">DIRECCIÓN SUPERIOR Y PLANIFICACIÓN </t>
  </si>
  <si>
    <t xml:space="preserve">REMUNERACIONES Y CONTRIBUCIONES </t>
  </si>
  <si>
    <t xml:space="preserve">CONTRATACIÓN DE SERVICIOS </t>
  </si>
  <si>
    <t xml:space="preserve">MATERIALES Y SUMINISTROS </t>
  </si>
  <si>
    <t xml:space="preserve">TRANSFERENCIAS CORRIENTES </t>
  </si>
  <si>
    <t>BIENES MUEBLES, INMUEBLES E INTANGIBLES</t>
  </si>
  <si>
    <t>00 0002</t>
  </si>
  <si>
    <t xml:space="preserve">GESTIÓN ADMINISTRATIVA Y FINANCIERA </t>
  </si>
  <si>
    <t>00 0003</t>
  </si>
  <si>
    <t>COORDINACIÓN DE OPM Y OMM</t>
  </si>
  <si>
    <t>2.3.</t>
  </si>
  <si>
    <t>01 00 00 0004</t>
  </si>
  <si>
    <t xml:space="preserve">SERVICIOS DE COMUNICACIÓN Y RELACIONES  PUBLICAS </t>
  </si>
  <si>
    <t>2.2.</t>
  </si>
  <si>
    <t>01 00 00 0005</t>
  </si>
  <si>
    <t>FORTALECIMIENTO INSTITUCIONAL  (PROYECTO)</t>
  </si>
  <si>
    <t>11 00 00 0001</t>
  </si>
  <si>
    <t xml:space="preserve">COORDINACION INTERSECTORIAL PARA EL SEGUIMIENTO DE POLITICAS EN IGUALDAD DE GENERO </t>
  </si>
  <si>
    <t xml:space="preserve">00 0001 </t>
  </si>
  <si>
    <t>GESTION DE LA TRANSVERSALIDAD DE LA PERSPECTIVA  DE GENERO</t>
  </si>
  <si>
    <t>CONTRATACIÓN DE SERVICIOS</t>
  </si>
  <si>
    <t>00  0002</t>
  </si>
  <si>
    <t xml:space="preserve">ARTICULACIÓN DE LA POLITICA DE GENERO  CON LA SOCIEDAD CIVIL Y LOS GOBIERNOS LOCALES </t>
  </si>
  <si>
    <t>00  0003</t>
  </si>
  <si>
    <t xml:space="preserve">APLICACIÓN Y SEGUIMIENTO DE CONVENIOS INTERNACIONALES </t>
  </si>
  <si>
    <t>00  0004</t>
  </si>
  <si>
    <t>SEGUIMIENTO A LA IMPLEMENTACION DE LA POLITICA TRANSVERSAL DE GENERO</t>
  </si>
  <si>
    <t>00  0006</t>
  </si>
  <si>
    <t xml:space="preserve">TRANVERSALIZACION DE GENERO EN  LAS POLITICAS PUBLICAS  </t>
  </si>
  <si>
    <t>12 00  00 0000</t>
  </si>
  <si>
    <t>FOMENTO DE LA IGUALDAD DE GENERO EN LA  EDUCACIÓN Y CAPACITACIÓN.</t>
  </si>
  <si>
    <t>00  0001</t>
  </si>
  <si>
    <t xml:space="preserve">INCORPORACIÓN DE LA EDUCACIÓN EN GÉNERO </t>
  </si>
  <si>
    <t xml:space="preserve">FOMENTO DE LA CAPACITACIÓN EN GÉNERO </t>
  </si>
  <si>
    <t xml:space="preserve">CAPACITACION EN POLITICA  Y LIDERAZGO DE LA MUJER </t>
  </si>
  <si>
    <t xml:space="preserve">13 00 00 0000 </t>
  </si>
  <si>
    <t xml:space="preserve">PROMOCION Y DEFENSA DE  LOS DERECHOS DE LA MUJER </t>
  </si>
  <si>
    <t>00 00 0001</t>
  </si>
  <si>
    <t>PREVENCIÓN Y ATENCIÓN A LA VIOLENCIA CONTRA LA MUJER E  INTRAFAMILIAR</t>
  </si>
  <si>
    <t>00  00 0002</t>
  </si>
  <si>
    <t xml:space="preserve">PROMOCION Y FOMENTO DE  DERECHOS ECONÓMICOS, SOCIALES Y CULTURALES </t>
  </si>
  <si>
    <t>00 00 0003</t>
  </si>
  <si>
    <t xml:space="preserve">ASISTENCIA TECNICA PARA LA AUTONOMIA FISICA Y ECONOMICA DE LA MUJER </t>
  </si>
  <si>
    <t xml:space="preserve">15 00 00 0000 </t>
  </si>
  <si>
    <t xml:space="preserve">PROMOCION DE LOS DERECHOS A LA SALUD  INTEGRAL, SALUD SEXUAL Y REPRODUCTIVA DE LA MUJER. </t>
  </si>
  <si>
    <t xml:space="preserve">PROMOCIÓN  DE LOS DERECHOS A LA SALUD INTEGRAL DE LA MUJER </t>
  </si>
  <si>
    <t>00 00 0002</t>
  </si>
  <si>
    <t xml:space="preserve">PROMOCIÓN DE SALUD SEXUAL Y REPRODUCTIVA </t>
  </si>
  <si>
    <t xml:space="preserve">PREVENCION DE EMBARAZO EN ADOLESCENTES </t>
  </si>
  <si>
    <t>00  00 0005</t>
  </si>
  <si>
    <t>MANEJO DE LA AUTONOMIA ECONOMICA PARA LAS MUJERES EN LOS ALCARRIZOS</t>
  </si>
  <si>
    <t xml:space="preserve">SUB TOTAL MINISTERIO DE LA MUJER </t>
  </si>
  <si>
    <t xml:space="preserve">98 00 00 0000 </t>
  </si>
  <si>
    <t xml:space="preserve">ADMINISTRACIÓN DE CONTRIBUCIONES ESPECIALES </t>
  </si>
  <si>
    <t>TRANSFERENCIAS CORRIENTES</t>
  </si>
  <si>
    <t>2.4.1</t>
  </si>
  <si>
    <t>TRANSFERENCIAS CORRIENTES A INSTITUCIONES SIN FINES DE LUCRO</t>
  </si>
  <si>
    <t>2.4.9</t>
  </si>
  <si>
    <t xml:space="preserve">TRANSF. CTES. DESTINADAS  A OTRAS INSTITUCIONES PÚBLICAS; CASAS DE ACOGIDA O REFUGIOS </t>
  </si>
  <si>
    <t>TOTAL</t>
  </si>
  <si>
    <t>*Se esta contemplando la Suma de Treinta millones de pesos (  RD$30, 000 000)  adicionales para la construccion y los  gastos generales y administrativos de  una Casa de Acogida en la Region Sur</t>
  </si>
  <si>
    <t xml:space="preserve">MINISTERIO DE LA MUJER                                                                                                                                                                                                                          DIRECCION DE PLANIFICACION Y DESARROLLO
PROGRAMAS Y ACTIVIDADES  2016
</t>
  </si>
  <si>
    <t>COD</t>
  </si>
  <si>
    <t xml:space="preserve">AREA </t>
  </si>
  <si>
    <t xml:space="preserve">ACTIVIDAD </t>
  </si>
  <si>
    <t xml:space="preserve">PRODUCTOS </t>
  </si>
  <si>
    <t>PRESUPUESTO 2015</t>
  </si>
  <si>
    <t xml:space="preserve">CARGADO </t>
  </si>
  <si>
    <t>PROYECTADO</t>
  </si>
  <si>
    <t>01  01   0000</t>
  </si>
  <si>
    <t xml:space="preserve">Actividades Centrales </t>
  </si>
  <si>
    <r>
      <t xml:space="preserve">Dirección Superior  y Planificacion                                                                                                                                                                                                                                                                                                                                                                    Planificacion y Desarrollo:      </t>
    </r>
    <r>
      <rPr>
        <sz val="14"/>
        <color indexed="8"/>
        <rFont val="Arial"/>
        <family val="2"/>
      </rPr>
      <t>Apoyar la definición, articulación y promoción de normas y políticas propiciadoras de la equidad de género en el territorio nacional, en el ámbito económico, político, social y cultural,  estableciendo los mecanismos y procedimientos necesarios para su implementación.</t>
    </r>
  </si>
  <si>
    <t xml:space="preserve"> Seguimiento y                                                                         Formular Plan Operativo y Presupuesto  2017.                                                                                                 Formular Plan de Emergencia y Contingencia Institucional.                                                    </t>
  </si>
  <si>
    <t xml:space="preserve">Seguimiento  al Plan Estratégico del Ministerio de la Mujer   2015- 2020,  en ejecución.                                                                     </t>
  </si>
  <si>
    <t>Formulación del Plan Operativo y Presupuesto 2017</t>
  </si>
  <si>
    <t>Formulación y seguimiento  del Plan de Compras 2017</t>
  </si>
  <si>
    <t>Formulación del Plan de emergencia y contingencia institucional, evaluación de las vulnerabilidades de  la Institución.</t>
  </si>
  <si>
    <t>Seguimiento a la ejecución de los planes programas y proyectos de las  Asociaciones Sin Fines de Lucro bajo la cobertura del  Ministerio de la Mujer.</t>
  </si>
  <si>
    <t>Fortalecer el funcionamiento de la Guía de Evaluación del Desempeño, Inducción y Descripción de Puestos.</t>
  </si>
  <si>
    <t>Formulación de mejoras de procesos y de las estructuras organizativas de la institución.</t>
  </si>
  <si>
    <t>Realización de Diagnósticos  Organizacionales para llevar a cabo los procesos de reestructuración requeridos  conformes a los enfoques  actuales de Genero y  Desarrollo.</t>
  </si>
  <si>
    <t xml:space="preserve">Eficientizar la gestión institucional a través del seguimiento en el Mmujer , a partir de la implantación de las Herramientas de Planificacion, seguimiento y control aprobadas. </t>
  </si>
  <si>
    <t>Seguimiento al Programa de Mejoramiento de la Gestión  de la calidad  de manera articulada  con el Ministerio de Administración publica</t>
  </si>
  <si>
    <t xml:space="preserve">Elaboración de memoria anual e informes ejecutivos 2016 </t>
  </si>
  <si>
    <t>Actualización del  Estudio sobre Mujer Dominicana en Cifras.</t>
  </si>
  <si>
    <t>Actualización Estadísticas de Servicios que ofrece el Ministerio de la Mujer.</t>
  </si>
  <si>
    <t>Medición y análisis del uso del tiempo en el ámbito nacional.</t>
  </si>
  <si>
    <t>Incrementar la cartera de proyectos del Ministerio de la Mujer.</t>
  </si>
  <si>
    <t>Actualización  del directorio de agencias, embajadas y organismos de cooperación internacional.</t>
  </si>
  <si>
    <t>Revisión y actualización de la carpeta de proyectos vigentes y /o en ejecución.</t>
  </si>
  <si>
    <t xml:space="preserve">Activación de las Mesas de Cooperación de Genero.  </t>
  </si>
  <si>
    <t>Fortalecimiento de las relaciones  con las agencias y los organismos de la cooperación  internacional.</t>
  </si>
  <si>
    <t>Recursos Humanos:</t>
  </si>
  <si>
    <t xml:space="preserve">Aplicar la Ley de  la Función Pública a lo interno del Ministerio de la Mujer  </t>
  </si>
  <si>
    <t>Aplicación de los Subsistemas de Gestión contemplados en la Ley 14-91 de Servicio Civil y Carrera  Administrativa y su Reglamento de Aplicación 81-94.</t>
  </si>
  <si>
    <t xml:space="preserve">Promover el fortalecimiento institucional a través de la ejecución y desarrollo de un sistema de gestión que contribuya al logro de los objetivos institucionales y garantice la satisfacción y la productividad de su personal armonizado con el compendio de Normas sobre Profesionalización de la Función Pública. </t>
  </si>
  <si>
    <t>Tramitación de acciones de personal; obtención de nombramientos, cambios de designación, reajustes de sueldo y traslado de empleados.</t>
  </si>
  <si>
    <t xml:space="preserve">Fortalecimiento de la Gestión Humana mediante la implementacion del Programa de capacitación  y desarrollo para el personal del Ministerio </t>
  </si>
  <si>
    <t>Programación de las vacaciones, proyección y pago de bono por desempeño</t>
  </si>
  <si>
    <t>Aplicación eficiente de las normas  sobre profesionalización de la función públicas.</t>
  </si>
  <si>
    <t>Evaluación del desempeño a las/os empleados del Ministerio</t>
  </si>
  <si>
    <t>Tecnología de la Información.</t>
  </si>
  <si>
    <t xml:space="preserve">Fortalecer  la plataforma tecnológica del Ministerio de la Mujer. </t>
  </si>
  <si>
    <t>Garantizada la seguridad de las informaciones  de la institución, el mantenimiento y reposición de los equipos y programas .</t>
  </si>
  <si>
    <t>Infraestructura tecnológica optimizada</t>
  </si>
  <si>
    <t>Fortalecimiento del sistema  tecnológico  que permita  el resguardo de la información y la  comunicación  inter provincial.</t>
  </si>
  <si>
    <t>Instalación Capacidades de Tecnologías Voz Sobre IP para comunicación inter – provincial.</t>
  </si>
  <si>
    <t>Expansión de la Dirección de Educación a través de la Web.</t>
  </si>
  <si>
    <t>Instalación  de Sistema POE para servicios inalámbrico de redes</t>
  </si>
  <si>
    <t>Fortalecer la capacidad técnica del personal del departamento de Tecnología.</t>
  </si>
  <si>
    <t xml:space="preserve">Capacitación al personal en: sistema de redes, desarrollo de software, administración de base de datos </t>
  </si>
  <si>
    <t>Capacitación y actualización de los recursos humanos del Ministerio en el uso de las Tecnologías de la Información.</t>
  </si>
  <si>
    <t>Capacitar el  personal en el uso de las TIC.</t>
  </si>
  <si>
    <t xml:space="preserve">Capacitación y plan de actualización al personal del Ministerio </t>
  </si>
  <si>
    <t>Dirección Jurídica:</t>
  </si>
  <si>
    <t>Asesorar en materia legal a la Ministra y/o cualquier otra dependencia que así lo amerite</t>
  </si>
  <si>
    <t>Soporte legal para la concertación de acuerdos , convenios y contratos para la coordinación y articulación institucional.</t>
  </si>
  <si>
    <t>Asesoría legal al  Ministerio .</t>
  </si>
  <si>
    <r>
      <t xml:space="preserve">Oficina de Relaciones  Internacionales                           </t>
    </r>
    <r>
      <rPr>
        <sz val="14"/>
        <color indexed="8"/>
        <rFont val="Arial"/>
        <family val="2"/>
      </rPr>
      <t xml:space="preserve">seguimiento y evaluación de los compromisos internacionales en materia de género del Gobierno Dominicano. </t>
    </r>
  </si>
  <si>
    <t>Asesorar  a la Ministra en todo lo relativo a los acuerdos y convenios internacionales en materia de genero.</t>
  </si>
  <si>
    <t>Colaborar en la organización y coordinación de la participación de las delegaciones del país en los  eventos internacionales de la agenda de género.</t>
  </si>
  <si>
    <t>Coordinar de manera permanente   con la Cancillería y nuestras misiones diplomáticas en el exterior   para garantizar el enfoque de género en las acciones y acuerdos de los cuales es compromisario el Estado Dominicano</t>
  </si>
  <si>
    <t>01 000 02</t>
  </si>
  <si>
    <r>
      <t xml:space="preserve">Dirección  Administrativa y Financiera.  </t>
    </r>
    <r>
      <rPr>
        <sz val="14"/>
        <color indexed="8"/>
        <rFont val="Arial"/>
        <family val="2"/>
      </rPr>
      <t>Dirigir las operaciones financieras y contables de la institución, asesorar a las autoridades  sobre la ejecución Presupuestaria, y velar por la política de inversión y el buen uso de los recursos. Garantizar que los  servicios administrativos y financieros requeridos por las diferentes aéreas sean ofrecido con eficiencia y eficacia.</t>
    </r>
  </si>
  <si>
    <t>Coordinar y supervisar las actividades administrativas y financieras que se desarrollan en las áreas de Contabilidad, Tesorería,  Administración.</t>
  </si>
  <si>
    <t>Coordinación y supervisión  las actividades administrativas y financieras que se desarrollan en las áreas de Contabilidad, Tesorería,  Administración.</t>
  </si>
  <si>
    <t>Servicios de Dirección Administrativa y Financiera</t>
  </si>
  <si>
    <t>Gestión y Control de los Procesos Administrativos y Financieros</t>
  </si>
  <si>
    <t>Ejecución del Plan de Compras año 2017</t>
  </si>
  <si>
    <t>Proveer apoyo logístico, administrativo y financiero eficiente y eficaz a los procesos técnicos y operativos que ejecutan las diferentes unidades administrativas que conforman el Ministerio, de acuerdo con  las normas y procedimientos establecidos en el marco jurídico y  financiero.</t>
  </si>
  <si>
    <t>Apoyo logístico, administrativo y financiero eficiente y eficaz a los procesos técnicos y operativos que se ejecutan en el Ministerio.</t>
  </si>
  <si>
    <t>Estandarizar  los procesos sustantivos y administrativos / financieros del  Ministerio de la Mujer</t>
  </si>
  <si>
    <t>Manuales de funciones,  administrativo y sustantivos, actualizados.</t>
  </si>
  <si>
    <t>01 000 03</t>
  </si>
  <si>
    <r>
      <t xml:space="preserve">Coordinación Provincial y Municipal                                        </t>
    </r>
    <r>
      <rPr>
        <sz val="14"/>
        <rFont val="Arial"/>
        <family val="2"/>
      </rPr>
      <t>Ampliar  la incidencia y cobertura  territorial del Ministerio de la Mujer, en el diseño y ejecución de políticas públicas de igualdad y equidad de género a través del desarrollo de programas de fortalecimiento de los diferentes mecanismos de articulación.</t>
    </r>
  </si>
  <si>
    <t xml:space="preserve">Fortalecer las cincuenta y dos (52) Oficinas Provinciales y Municipales de la Mujer existentes, con miras a impactar en  la transversalización de la igualdad y equidad de genero  en las políticas públicas locales </t>
  </si>
  <si>
    <t xml:space="preserve">Fortalecimiento e incremento de los Comités intersectoriales locales </t>
  </si>
  <si>
    <t xml:space="preserve">Asegurar el correcto funcionamiento de la Oficinas Provinciales y Municipales  de la Mujer </t>
  </si>
  <si>
    <t xml:space="preserve">Articulación de acciones con las instituciones gubernamentales y  los gobiernos locales </t>
  </si>
  <si>
    <t>Fortalecimiento de las capacidades nacionales para la prevención y atención  de la violencia contra la mujer e intrafamiliar en el ámbito local.</t>
  </si>
  <si>
    <t>Creación y seguimiento a los comités  intersectoriales  para la transversalización del enfoque de igualdad y equidad de  Genero</t>
  </si>
  <si>
    <t>Sensibilización a la población sobre igualdad y equidad de género.</t>
  </si>
  <si>
    <t>01 000 04</t>
  </si>
  <si>
    <r>
      <t xml:space="preserve">Servicios de Comunicación y Relaciones publicas                              </t>
    </r>
    <r>
      <rPr>
        <sz val="14"/>
        <color indexed="8"/>
        <rFont val="Arial"/>
        <family val="2"/>
      </rPr>
      <t>Sensibilización de la sociedad y los medios de comunicación en torno a las problemáticas que impiden el desarrollo social, político y económico  de las mujeres</t>
    </r>
  </si>
  <si>
    <t>Difundir en los medios de comunicación las actividades ejecutadas por el Ministerio de la Mujer.</t>
  </si>
  <si>
    <t>Sensibilización  de los comunicadores sobre los derechos de la mujer</t>
  </si>
  <si>
    <t>Realizar una comunicación con enfoque de género y difundir los derechos de las mujeres y su rol social.</t>
  </si>
  <si>
    <t xml:space="preserve">Sensibilización de la  población sobre la revalorización de la imagen de la mujer </t>
  </si>
  <si>
    <t>Organizar y realizar el  concurso para otorgar la Medalla al Mérito a la Mujer Dominicana 2014</t>
  </si>
  <si>
    <t>Condecoración de la Mujer Meritoria</t>
  </si>
  <si>
    <t>Implementada la campaña sobre la  imagen del Ministerio de la Mujer.</t>
  </si>
  <si>
    <t xml:space="preserve">Proyección de la imagen institucional del Ministerio de la Mujer </t>
  </si>
  <si>
    <t>Implementar las campañas temáticas Marzo y Noviembre.</t>
  </si>
  <si>
    <t xml:space="preserve">Proyección de la campaña sobre la significación del 8 de Marzo.  </t>
  </si>
  <si>
    <t>Proyección de la campaña educativa para la prevención de la violencia contra la mujer e intrafamiliar, en conmemoración del 25 de Noviembre Día Internacional de la No Violencia Contra la Mujer.</t>
  </si>
  <si>
    <t>11 000 00</t>
  </si>
  <si>
    <t xml:space="preserve">Coordinación Intersectorial para el Seguimiento de Políticas en Igualdad de Genero.  </t>
  </si>
  <si>
    <t>11 000 01</t>
  </si>
  <si>
    <r>
      <t xml:space="preserve">Gestión de la Transversalidad de la Perspectiva de Genero.                                                                     </t>
    </r>
    <r>
      <rPr>
        <sz val="14"/>
        <color indexed="8"/>
        <rFont val="Arial"/>
        <family val="2"/>
      </rPr>
      <t>Impulsar la incorporación de la perspectiva de igualdad y equidad de  género en la formulación y ejecución de los planes, programas y proyectos de las diferentes instituciones del Estado.</t>
    </r>
  </si>
  <si>
    <t>Brindar asistencia técnica a las instituciones publicas para propiciar las condiciones de que se transversalice  enfoque de género en la planificación estratégica de  instituciones del sector público e incorporar el enfoque de igualdad y equidad de genero en las políticas, planes y programas  que desarrollan.</t>
  </si>
  <si>
    <t>Instituciones públicas reciben asistencia técnica sobre la transversalización de una cultura de igualdad y equidad de genero.</t>
  </si>
  <si>
    <t>Asistencia técnica a las instituciones publicas y privadas para la transversalización del enfoque de género y lograr incorporación de una cultura de igualdad y equidad de genero</t>
  </si>
  <si>
    <t>Presentar, a las instituciones de los Poderes del Estado y de la Sociedad Civil,  propuestas de  adecuación del Marco Jurídico  para la incorporación del enfoque de igualdad y equidad de genero.</t>
  </si>
  <si>
    <t xml:space="preserve">Sensibilización de las autoridades políticas sobre su responsabilidad de incluir de manera explícita el enfoque de  igualdad y equidad de genero en todo el  marco jurídico e institucional del Estado. </t>
  </si>
  <si>
    <t>Incorporación del enfoque de igualdad y equidad de género  en el marco jurídico nacional e institucional</t>
  </si>
  <si>
    <t xml:space="preserve">Promover la aplicación de la  Normativa Nacional    Sobre Trafico Ilícito  y Trata de Personas,  mediante procesos de prevención y protección. a victimas de trafico ilícito y Trata de personas. </t>
  </si>
  <si>
    <t>Diplomado de Trafico Ilícito  y Trata de Personas  impartido.</t>
  </si>
  <si>
    <t xml:space="preserve">Sensibilización de los  sectores involucrado y a la población sobre  los puntos de orientación de migración </t>
  </si>
  <si>
    <t>Fortalecimiento de las capacidades nacionales para la prevención y atención de trafico ilícito y trata de personas.</t>
  </si>
  <si>
    <t>Campaña de difusión de   la Ley 137-03 Sobre Tráfico Ilícito y Trata de Personas,</t>
  </si>
  <si>
    <t xml:space="preserve">Prevención y atención brindada en situaciones de vulnerabilidad y violencia de género relacionada con viajes irregulares, trata y tráfico ilícito  de personas, </t>
  </si>
  <si>
    <t>Revisión y actualización del Plan Nacional del CIPROM y del  Decreto que lo  crea.</t>
  </si>
  <si>
    <t>11 000 02</t>
  </si>
  <si>
    <r>
      <rPr>
        <b/>
        <sz val="14"/>
        <color indexed="8"/>
        <rFont val="Arial"/>
        <family val="2"/>
      </rPr>
      <t xml:space="preserve">Articulación con la Sociedad Civil y los Gobiernos Locales.                                            </t>
    </r>
    <r>
      <rPr>
        <sz val="14"/>
        <color indexed="8"/>
        <rFont val="Arial"/>
        <family val="2"/>
      </rPr>
      <t xml:space="preserve"> Establecer acuerdos interinstitucionales y con organizaciones de la sociedad civil para propiciar la incorporación, implementación y seguimiento de las políticas púbicas de género.</t>
    </r>
  </si>
  <si>
    <t>Establecer acuerdos interinstitucionales y con organizaciones de la sociedad civil para propiciar la incorporación, implementación y seguimiento de las políticas púbicas de género.</t>
  </si>
  <si>
    <t xml:space="preserve">Coordinar y articular  acciones con instituciones de la sociedad civil y gremiales para promover el avance de las mujeres. </t>
  </si>
  <si>
    <t xml:space="preserve">Coordinar y dar  seguimiento a las Mesas Locales Nacionales de Seguridad, Ciudadanía y Género.  </t>
  </si>
  <si>
    <t>Promover e incidir, para que en los planes, programas y proyectos de los gobiernos locales se tranversalice la perspectiva de género</t>
  </si>
  <si>
    <t xml:space="preserve">Capacitación de  los/as funcionarios/as  y/o personal administrativo de los ayuntamientos  con el propósito de  Transversalizar el género en los planes y programas,  </t>
  </si>
  <si>
    <t>Firma de acuerdos con  ayuntamientos del país para la instalación de las Oficinas de Equidad de Género y Desarrollo (OEGDs).</t>
  </si>
  <si>
    <t>Asistencia técnica a las instituciones Sin Fines de Lucro  y a los Gobiernos Locales, sobre la transversalización del enfoque de género  para lograr Incorporación de una cultura de igualdad y equidad de genero</t>
  </si>
  <si>
    <t>11 000 03</t>
  </si>
  <si>
    <r>
      <t xml:space="preserve">Aplicación y Seguimiento a Convenios                                                                                                                                                                                                </t>
    </r>
    <r>
      <rPr>
        <sz val="14"/>
        <color indexed="8"/>
        <rFont val="Arial"/>
        <family val="2"/>
      </rPr>
      <t>Seguimiento a los compromisos internacionales contraídos por el país en materia de genero.</t>
    </r>
  </si>
  <si>
    <t xml:space="preserve"> </t>
  </si>
  <si>
    <t>Formulación de propuesta metodológica para el seguimiento de los compromisos internacionales de género.</t>
  </si>
  <si>
    <t>Presentación de informes de seguimiento de los acuerdos internacionales suscritos por el Estado Dominicano sobre los derechos de las mujeres.</t>
  </si>
  <si>
    <t>Implementacion de los instrumentos internacionales en materia de genero, ratificados por el Estado Dominicano.</t>
  </si>
  <si>
    <t>Participación  en los espacios y mecanismos de debates  internacional dirigido a lograr la igualdad  y equidad de genero</t>
  </si>
  <si>
    <t>Promoción de la capacitación y formación  en materia de genero, en el  exterior  del personal gerencial y medio  de la  institución.</t>
  </si>
  <si>
    <t>11 000 04</t>
  </si>
  <si>
    <r>
      <t xml:space="preserve">Seguimiento a la implementacion de la Política Transversal de Genero   </t>
    </r>
    <r>
      <rPr>
        <sz val="12"/>
        <color indexed="8"/>
        <rFont val="Arial"/>
        <family val="2"/>
      </rPr>
      <t>Monitoreo  y  seguimiento a la implementación y ejecución de la política de género plasmada en el Plan Nacional de Igualdad y Equidad de Género –PLANEG II</t>
    </r>
  </si>
  <si>
    <t>Sistema de seguimiento de PLANEG II  implementado en las  sectoriales.</t>
  </si>
  <si>
    <t>Sistema de seguimiento y monitoreo del PLANEG II funcionando en las  sectoriales.</t>
  </si>
  <si>
    <t>Evaluación y  seguimiento  al  cumplimiento  y ejecución del  PLANEG II</t>
  </si>
  <si>
    <t>Informes sobre el avance en el cumplimiento y ejecución del PLANEG II.</t>
  </si>
  <si>
    <t>12 000 00</t>
  </si>
  <si>
    <t>Fomento de  la Igualdad de Genero en la Educación y la Capacitación.</t>
  </si>
  <si>
    <t>12 000 01</t>
  </si>
  <si>
    <r>
      <t xml:space="preserve">Incorporación de la Educación en Genero  </t>
    </r>
    <r>
      <rPr>
        <sz val="14"/>
        <color indexed="8"/>
        <rFont val="Arial"/>
        <family val="2"/>
      </rPr>
      <t>Articulación con las  Instituciones  educativas  publicas y privadas para promover la inserción en sus currículas el enfoque  de igualdad y equidad de género</t>
    </r>
  </si>
  <si>
    <t xml:space="preserve">Incorporar al proceso de transversalización del enfoque de género en la Currícula de las carreras educativas  de los  niveles inicial, básico, medio, técnico y  superior en: </t>
  </si>
  <si>
    <t xml:space="preserve">Socialización y validación de la propuesta estratégica para la incorporación del enfoque de igualdad y equidad de genero en la Curricula de los niveles inicial básico y medio </t>
  </si>
  <si>
    <t>Transversalización del enfoque de género en las Currículas de las carreras educativas  de los  niveles técnico y superior :Universidad Autónoma de Santo Domingo (UASD), Fuerzas Armadas (FF.AA), Policía Nacional (P.N.), Escuela de la Penitenciaría y de la Magistratura..</t>
  </si>
  <si>
    <t xml:space="preserve">Transversalización del enfoque de igualdad y equidad de genero en la Curricula de las carreras técnicas del  Instituto de Formación Técnica Profesional (INFOTEP), </t>
  </si>
  <si>
    <t>Asistencia  técnica a las instituciones  educativas de los niveles inicial, básico y medio para el fortalecimiento  del enfoque de igualdad y  equidad de género en la currícula..</t>
  </si>
  <si>
    <t xml:space="preserve">Asistencia  técnica a las instituciones  de educación superior,  técnica y escuelas especializadas   sobre el diseño de la  currícula desde un enfoque de igualdad y  equidad de género </t>
  </si>
  <si>
    <t>12 000 02</t>
  </si>
  <si>
    <r>
      <rPr>
        <b/>
        <sz val="14"/>
        <color indexed="8"/>
        <rFont val="Arial"/>
        <family val="2"/>
      </rPr>
      <t>Fomento de la Capacitación   en Género</t>
    </r>
    <r>
      <rPr>
        <sz val="14"/>
        <color indexed="8"/>
        <rFont val="Arial"/>
        <family val="2"/>
      </rPr>
      <t xml:space="preserve">                                                          Sensibilizar, educar y capacitar a  grupos prioritarios sobre el enfoque de género, la violencia contra la mujer e intrafamiliar, mujer y política, en el ámbito  nacional.  incidir en:  Grupos que impactan  por la magnitud  de la población que atienden..</t>
    </r>
  </si>
  <si>
    <t>Fortalecer la formación, profesionalización y capacitación con la incorporación del enfoque de  equidad e igualdad de género y de derechos humanos  en el servicio de los docentes  y los formadores de docentes de la educación  pública.</t>
  </si>
  <si>
    <t>Capacitación a equipo de facilitadores para formar  profesores/as  de la educación pública, para promover   la  incorporación  el enfoque de  igualdad y equidad de genero y de derechos humanos.  en las practicas educativas.,</t>
  </si>
  <si>
    <t xml:space="preserve">Capacitación a profesores  de la educación pública    en enfoque de igualdad y equidad de genero y de derechos humanos. </t>
  </si>
  <si>
    <t>Realización de Conferencia Magistral  sobre enfoque de igualdad y equidad de genero dirigida a la comunidad educativa.</t>
  </si>
  <si>
    <t xml:space="preserve">Realización de  encuentros  sobre dialogo educativo acerca de practicas educativas  de la enseñanza con contenido s sexista y discriminatorios que fomentan la violencia . </t>
  </si>
  <si>
    <t>Formación de Docentes para la educación con perspectiva de genero (niveles inicial, básica y media)</t>
  </si>
  <si>
    <t>Sensibilización en el enfoque de igualdad y equidad de  género a los docentes de educación superior,  técnica y escuelas especializadas.</t>
  </si>
  <si>
    <t>12 000 03</t>
  </si>
  <si>
    <r>
      <rPr>
        <b/>
        <sz val="14"/>
        <color indexed="8"/>
        <rFont val="Arial"/>
        <family val="2"/>
      </rPr>
      <t xml:space="preserve">Escuela de Capacitación Política.   </t>
    </r>
    <r>
      <rPr>
        <sz val="14"/>
        <color indexed="8"/>
        <rFont val="Arial"/>
        <family val="2"/>
      </rPr>
      <t xml:space="preserve">                                                                       Conducir los procesos de capacitación del Ministerio de la Mujer, de manera continua, potenciando en todo momento la capacitación política de las mujeres</t>
    </r>
    <r>
      <rPr>
        <b/>
        <sz val="14"/>
        <color indexed="8"/>
        <rFont val="Arial"/>
        <family val="2"/>
      </rPr>
      <t xml:space="preserve">. </t>
    </r>
  </si>
  <si>
    <t>Fortalecer y Consolidar  la Escuela de Capacitación Política para Mujeres.</t>
  </si>
  <si>
    <t>Formación de mujeres políticas y lideresas</t>
  </si>
  <si>
    <t>Mujeres políticas capacitadas en procesos de desarrollo local y gobernabilidad.</t>
  </si>
  <si>
    <t>13 000 00</t>
  </si>
  <si>
    <t>Prevención y Defensoría de los Derechos de la Mujer</t>
  </si>
  <si>
    <t>13 000 02</t>
  </si>
  <si>
    <r>
      <t xml:space="preserve">Prevención y Atención a la Violencia contra la Mujer  e Intrafamiliar.                                          </t>
    </r>
    <r>
      <rPr>
        <sz val="14"/>
        <color indexed="8"/>
        <rFont val="Arial"/>
        <family val="2"/>
      </rPr>
      <t xml:space="preserve">Coordinar y articular los esfuerzos de las instituciones y organismos comprometidos con la atención, prevención, intervención y seguimiento de las víctimas de violencia intrafamiliar y de género. </t>
    </r>
  </si>
  <si>
    <t xml:space="preserve">Ampliar  las coordinaciones intersectoriales de monitoreo y desarrollo de programas de Prevención y Atención Integral a la Violencia Contra la Mujer N.N.A y seguimiento a casos.                                                                
</t>
  </si>
  <si>
    <t>promoción del diseño y revisión del Modelo de Calidad de los servicios ofrecidos por las UNAIVIM.</t>
  </si>
  <si>
    <t>Sensibilización de los prestatario de servicios  en la ruta crítica de la violencia contra las mujeres.</t>
  </si>
  <si>
    <t xml:space="preserve">Fiscalías, destacamentos policiales, oficinas provinciales y hospitales atienden de forma satisfactoria a víctimas de violencia, mujeres, niños, niñas y adolescentes </t>
  </si>
  <si>
    <t>Funcionamiento de la  línea Emergencia.</t>
  </si>
  <si>
    <t>Incremento del número de víctimas de violencia intrafamiliar y contra la mujer   que reciben atención integral satisfactoria.</t>
  </si>
  <si>
    <t>Participación del Ministerio de la Mujer  en los espacios de coordinación, diseño y ejecución de las políticas sociales.</t>
  </si>
  <si>
    <t xml:space="preserve">Unidades de Atención Integral a victimas de violencia contra la mujer </t>
  </si>
  <si>
    <t xml:space="preserve">Población atendida en el programa  de prevención de la violencia de género y  sensibilizada sobre no violencia </t>
  </si>
  <si>
    <t xml:space="preserve">Casos procesados por violación de derechos </t>
  </si>
  <si>
    <t>13 000 03</t>
  </si>
  <si>
    <r>
      <rPr>
        <b/>
        <sz val="14"/>
        <color indexed="8"/>
        <rFont val="Arial"/>
        <family val="2"/>
      </rPr>
      <t xml:space="preserve">Promoción y Fomento  Derechos Económicos,  Sociales y Culturales.     </t>
    </r>
    <r>
      <rPr>
        <sz val="14"/>
        <color indexed="8"/>
        <rFont val="Arial"/>
        <family val="2"/>
      </rPr>
      <t xml:space="preserve">                                                                      Promover el empoderamiento individual y colectivo de las mujeres, de manera que en el ejercicio de sus derechos como ciudadanas se apropien, controlen y accedan los recursos económicos, sociales, culturales en los ámbitos nacional y local en condiciones  de equidad e  igualdad.</t>
    </r>
  </si>
  <si>
    <t>Diseñar y elaborar   una propuesta de  las normativas y metodología con enfoque de genero, de acceso a la capacitación  y al crédito  para ser presentadas a las instituciones  crediticias.</t>
  </si>
  <si>
    <t>Presentación a las instituciones  crediticias de  propuesta  de las  normativas y metodología , de acceso a la capacitación  y al crédito con enfoque de genero.</t>
  </si>
  <si>
    <t>Cobertura de la seguridad social para las trabajadoras domésticas e inclusión de mujeres en el plan subsidiado de salud.</t>
  </si>
  <si>
    <t>Reactivar los convenios con Promipyme  y el Banco Agrícola, Pro Industria  y diseñar un plan de acción para su ejecución</t>
  </si>
  <si>
    <t>Integración de las mujeres a la producción  en el ámbito local y territorial.</t>
  </si>
  <si>
    <t xml:space="preserve">Coordinar la  firma de un acuerdo interinstitucional con el Instituto de Crédito Cooperativo (IDECOOP). </t>
  </si>
  <si>
    <t xml:space="preserve">Implementacion del  acuerdo interinstitucional con el Instituto de Crédito Cooperativo (IDECOOP). </t>
  </si>
  <si>
    <t>Fortalecer  el Centro de Capacitación Integral de Los Alcarrizos.</t>
  </si>
  <si>
    <t xml:space="preserve">Mujeres con habilidades y capacidades desarrolladas de manera integral. </t>
  </si>
  <si>
    <t>Integración de la Comunidad de los Alcarrizos a los trabajos del Centro  de Los Alcarrizos, al centro de capacitación.</t>
  </si>
  <si>
    <t xml:space="preserve">Formulación de lineamientos de políticas para incrementar el nivel de autonomía económica de las mujeres en la Republica Dominicana. </t>
  </si>
  <si>
    <t>Vigilancia social para la mejora y fortalecimiento del acceso y capacitación de la mujer dominicana para aprovechar los beneficios de  las TIC</t>
  </si>
  <si>
    <t>13 000 05</t>
  </si>
  <si>
    <t xml:space="preserve">Proyectos </t>
  </si>
  <si>
    <t xml:space="preserve">Promoción de los Derechos a la Salud Integral, Salud Sexual y Reproductiva  de la Mujer </t>
  </si>
  <si>
    <t>15 000 01</t>
  </si>
  <si>
    <r>
      <t xml:space="preserve">Promoción y de los Derechos a la Salud Integral de la Mujer.                                     </t>
    </r>
    <r>
      <rPr>
        <sz val="14"/>
        <color indexed="8"/>
        <rFont val="Arial"/>
        <family val="2"/>
      </rPr>
      <t>Contribuir  a mejorar el acceso y la calidad de los servicios de salud dirigidos a la mujer y el acceso universal a la salud integral, como una condición indispensable para garantizar la participación plena de las mujeres.</t>
    </r>
  </si>
  <si>
    <t>Definición y aplicación de la  políticas, planes, programas y normativas en el marco de la Ley General de Salud, enfatizando en  la salud de las mujeres y con perspectiva de género.</t>
  </si>
  <si>
    <t xml:space="preserve">Vigilancia social de la aplicación de la Ley General de Salud y su marco regulatorio con énfasis en la salud de las mujeres .  </t>
  </si>
  <si>
    <t>Realización de un  seminario Internacional sobre salud de la mujer, orientado a generar políticas públicas sobre genero, mujer y salud.</t>
  </si>
  <si>
    <t>15 000 02</t>
  </si>
  <si>
    <r>
      <rPr>
        <b/>
        <sz val="14"/>
        <color indexed="8"/>
        <rFont val="Arial"/>
        <family val="2"/>
      </rPr>
      <t xml:space="preserve">Promoción de la Salud Sexual y Reproductiva.                             </t>
    </r>
    <r>
      <rPr>
        <sz val="14"/>
        <color indexed="8"/>
        <rFont val="Arial"/>
        <family val="2"/>
      </rPr>
      <t xml:space="preserve"> Promover el ejercicio pleno de los derechos a la salud  sexual y reproductiva, como parte de los derechos humanos </t>
    </r>
  </si>
  <si>
    <t>Sensibilizar a tomadores de decisión en torno a la Política Nacional  de Prevención de Embarazos en Adolescente y Servicios Salud Sexual y Reproductiva  para para Adolescentes y Mujeres Jóvenes</t>
  </si>
  <si>
    <t xml:space="preserve">Cumplimiento de la Política Nacional  de Prevención de Embarazos en Adolescente y Servicios Salud Sexual y Reproductiva  para Adolescentes y Mujeres Jóvenes.  </t>
  </si>
  <si>
    <t>Funcionamiento del comité intersectorial de promoción la política  de prevención de embarazos en adolescente y salud sexual y reproductiva de adolescentes y jóvenes.</t>
  </si>
  <si>
    <t>Formación del  personal de   Salud Sexual y Reproductiva  para Adolescentes y Mujeres Jóvenes,  para la implementacion  Políticas y Normativas</t>
  </si>
  <si>
    <t>Difusión  de  campaña de comunicación social dirigida a promover el empoderamiento de las mujeres en referencia al derecho a la salud y los derechos sexuales y reproductivos.</t>
  </si>
  <si>
    <t>Funcionamiento del centro piloto de formación en salud sexual y reproductiva para adolescentes y jóvenes.</t>
  </si>
  <si>
    <t>Formación de agentes multiplicadores en salud sexual y reproductiva.</t>
  </si>
  <si>
    <t>Coordinación con las  Casas de Acogida   para ofrecer cuidados primarios básicos a las mujeres víctimas de VBG y VIF.</t>
  </si>
  <si>
    <t>Mejoramiento de las condiciones  para la atención integral de la salud sexual y reproductiva de adolescentes y jóvenes, con énfasis en  embarazo, mortalidad materna, violencia intra-familiar y VIH/SIDA.</t>
  </si>
  <si>
    <t>98 000 00</t>
  </si>
  <si>
    <t>Administración de Contribuciones Especiales.</t>
  </si>
  <si>
    <r>
      <rPr>
        <b/>
        <sz val="14"/>
        <color indexed="8"/>
        <rFont val="Arial"/>
        <family val="2"/>
      </rPr>
      <t xml:space="preserve">Casas de Refugio y Protección </t>
    </r>
    <r>
      <rPr>
        <sz val="14"/>
        <color indexed="8"/>
        <rFont val="Arial"/>
        <family val="2"/>
      </rPr>
      <t xml:space="preserve">                          Instituir las Casas de Acogida o Refugios en todo el territorio nacional, que servirán de albergue a las mujeres, niños, niñas y adolescentes, víctimas de violencia intrafamiliar o doméstica.</t>
    </r>
  </si>
  <si>
    <t xml:space="preserve">Dar  albergue seguro,  de manera temporal, a las mujeres ,niños, niñas y adolescentes victimas de violencia contra la Mujer e intrafamiliar o domestica. </t>
  </si>
  <si>
    <t xml:space="preserve">incremento del numero de   víctimas de violencia de género e intrafamiliar que acceden a los servicios de las Casas de Acogida. </t>
  </si>
  <si>
    <t xml:space="preserve">Casas de acogida para victimas de violencia habilitadas </t>
  </si>
  <si>
    <t>Atención a  mujeres victimas de violencia intrafamiliar y de genero con sus hijos/as.</t>
  </si>
  <si>
    <t>Organizaciones Sin Fines de Lucro</t>
  </si>
  <si>
    <t>Apoyar a las organizaciones sin fines de lucro cuyas actividades están orientadas a fomentar la equidad e igualdad de Género</t>
  </si>
  <si>
    <t xml:space="preserve">Realizacion de diplomados, talleres sobre genero y comunicación, prevencion de violencia contra la mujer e intrafamiliar, </t>
  </si>
  <si>
    <t>Talleres de revisión y socialización de los materiales educativos para sensibilización y capacitación. (2 talleres por cartilla 2x7=14 talleres) 30 participantes, dos dias</t>
  </si>
  <si>
    <t xml:space="preserve">       Campamento "Jugando aprendo mis Derechos", dirigido a las y los hijos de las/os empleados del MMUJER en edades comprendidas entre 6 y 12 años, tres dias. 95 participantes.</t>
  </si>
  <si>
    <t>Cantidad de cartillas</t>
  </si>
  <si>
    <t>cartillas producidas</t>
  </si>
  <si>
    <t>100.00</t>
  </si>
  <si>
    <t>Refrigerio (40 Personas) 4 dias</t>
  </si>
  <si>
    <t>Lapiceros</t>
  </si>
  <si>
    <t>Viaticos chofer</t>
  </si>
  <si>
    <t>Viaticos tecnica</t>
  </si>
  <si>
    <t>viaticos directora</t>
  </si>
  <si>
    <t>Realizacion de diplomados, cursos, talleres, sobre genero, educacion tranverzalicacion de la perspectiva de genero, autocuidado, prevencion de violencia, coresponsabilidad familiar, masculindades, Mujer y Politica y derechos humanos</t>
  </si>
  <si>
    <t>Boletos aereos (America), Calculo en RD$ 50,000.00 aprox. c/u</t>
  </si>
  <si>
    <t xml:space="preserve">Boletos aereos </t>
  </si>
  <si>
    <t>Participar en diplomados, talleres y cursos sobre Género, Prevencion de Violencia, mujer y politica y Masculinidades. (Region America)</t>
  </si>
  <si>
    <t>Participar en diplomados, talleres y cursos sobre Género, Prevencion de Violencia, mujer y politica y Masculinidades. (Region Europa)</t>
  </si>
  <si>
    <t>Boletos aereos (Europa), Calculo en RD$ 200,000.00 aprox. c/u</t>
  </si>
  <si>
    <t>Viaticos Chofer</t>
  </si>
  <si>
    <t>Viaticos Tecnica</t>
  </si>
  <si>
    <t>3 (Tres) Curso de Autocuidado para el personal de este Ministerio.de 3 dias c/u, 20 participantes, 24 horas</t>
  </si>
  <si>
    <t xml:space="preserve"> Viaticos Tecnica</t>
  </si>
  <si>
    <t xml:space="preserve">Talleres y charlas sobre prevencion de violencia contra la mujer e intrafamiliar, masculinidades y Mujer y politica </t>
  </si>
  <si>
    <t>refrigerio</t>
  </si>
  <si>
    <t>Viaticos encargadas</t>
  </si>
  <si>
    <t>Viaticos tecnicas</t>
  </si>
  <si>
    <t>.Seguimiento a psicologas en la formacion de Grupos de Apoyo de Mujeres Afectadas por la violencia. 25 grupos de apoyo en 3 regiones del pais. (20 personas)</t>
  </si>
  <si>
    <t>Contratacion de personal fijo</t>
  </si>
  <si>
    <t>Capacitacion a comunicadores  sobre género, comunicación. Prevencion de violencia contra la mujer e intrafamiliar</t>
  </si>
  <si>
    <t>Viaticos Encargada</t>
  </si>
  <si>
    <t>Viaticos Extranjero,  RD$ 10,074.00 por dia. 10 aprox . P/P</t>
  </si>
  <si>
    <t>Viaticos Extranjero,  RD$ 17158.00 por dia. 10 aprox . P/P</t>
  </si>
  <si>
    <t>Contratacion de personal de oficina necesarios para el desarrollo de los trabajos de la Direccion de Educacion en Género</t>
  </si>
  <si>
    <t>Chofer</t>
  </si>
  <si>
    <t>Facilitador/a</t>
  </si>
  <si>
    <t>Encargada/o</t>
  </si>
  <si>
    <t>Secretaria</t>
  </si>
  <si>
    <t>Coordinador/a</t>
  </si>
  <si>
    <t xml:space="preserve">Contratacion de personas </t>
  </si>
  <si>
    <t>Asistente</t>
  </si>
  <si>
    <t>POA -2017</t>
  </si>
  <si>
    <t>contratacion de personal</t>
  </si>
  <si>
    <t>nomina</t>
  </si>
  <si>
    <t>Realizar  1 Curso sobre ¨Genero y Educacion ¨ para la sensibilizacion de  maestra y maestros en el enfoque de  genero. 2 (dos) curso de 18 horas. 40 participantes</t>
  </si>
  <si>
    <t>12,000,00</t>
  </si>
  <si>
    <t>Escuela de la Igualdad: 3 tres Diplomado sobre Principios Basicos de Género", 16 sesiones, 40 participantes</t>
  </si>
  <si>
    <t>gastos personal limpieza UASD</t>
  </si>
  <si>
    <t>Gastos Administrativos UASD</t>
  </si>
  <si>
    <t>85,000,00</t>
  </si>
  <si>
    <t xml:space="preserve">Diplomado sobre Género y Trabajo Social, dirigido a 35 psicologas, </t>
  </si>
  <si>
    <t>Realizar 8 reuniones de coordinacion con Casa de Acogida, la Universidad Autonoma de Santo Domingo (UASD) y el MMUJER, para organizar y planificar el diplomado de Trabajo Social dirigido a psicologas del Dpto de No Violencia y Casa de Acogida. 10 participantes, 4 horas c/u</t>
  </si>
  <si>
    <t>Coordinacion con la Direccion de Tecnologia, la realizacion de cursos online con la plataforma E-Learning, sobre prevencion de violencia contra las mujeres e intrafamiliar, Masculinidades, Autoestima; Género, entre otros</t>
  </si>
  <si>
    <t xml:space="preserve">Contrataciones </t>
  </si>
  <si>
    <t>Certificados</t>
  </si>
  <si>
    <t>Impresiones y Fotocopias</t>
  </si>
  <si>
    <t>Realizar talleres de formacion de facilitadoras/es para la sensibilizacion de los temas de prevencion de Genero y Prevencion Violencia contra las Mujeres e Intrafamiliar. Coordinados con los diferentes Ayuntamientos de Santo Domingo, 1 taller por region, de 3 dias c/u. 30 participantes.</t>
  </si>
  <si>
    <t>Realizar 2 curso sobre Windows y Microsoft Office 2013, dirigido a las/os empleadas del MMUJER, 25 participantes, clases 2 dias a la semana (medio dia)</t>
  </si>
  <si>
    <t>Viaticos Directora</t>
  </si>
  <si>
    <t>Realizar visitas a los gobernadores de las provincias Azua, San cristobal, Santiago, Mao, Romana, Monte Plata para articular los paneles de Mujer y Politica que se realizaran en Marzo 2017. 1 directora, 1 encargada y un chofer.</t>
  </si>
  <si>
    <t xml:space="preserve">Realizar 8 paneles por provincias (Santiago, Mao, Azua, San Cristobal, Romana, Monte Plata, Santo Domingo y Distrito Nacional)  sobre la Ley Electoral y Ley de Partidos Politicos. 70 participantes,   de 3 horas c/u   </t>
  </si>
  <si>
    <t>Facilitacion Internacional</t>
  </si>
  <si>
    <t xml:space="preserve">Salones </t>
  </si>
  <si>
    <t>Realizar reuniones de coordinacion para la Mesa de Mujer y Politica.  4 reuniones, de 10 participantes de 5 horas.</t>
  </si>
  <si>
    <t xml:space="preserve">Realizar una Mesa de Mujeres Politicas, para consensuar y debatir temas de intereses. 45 participantes, 3 horas. </t>
  </si>
  <si>
    <t>impresión Brochour</t>
  </si>
  <si>
    <t>Realizar un taller dirigido a formar facilitadores en el tema de Masculinidades. 1 un taller  de 5 cinco dias, con 30 treinta participantes</t>
  </si>
  <si>
    <t>Pasaje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</si>
</sst>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#,##0.00\ &quot;€&quot;;[Red]\-#,##0.00\ &quot;€&quot;"/>
    <numFmt numFmtId="166" formatCode="_-* #,##0\ &quot;€&quot;_-;\-* #,##0\ &quot;€&quot;_-;_-* &quot;-&quot;\ &quot;€&quot;_-;_-@_-"/>
    <numFmt numFmtId="167" formatCode="_-* #,##0.00\ _€_-;\-* #,##0.00\ _€_-;_-* &quot;-&quot;??\ _€_-;_-@_-"/>
    <numFmt numFmtId="168" formatCode="#,##0.00;[Red]#,##0.00"/>
    <numFmt numFmtId="169" formatCode="_-[$€]* #,##0.00_-;\-[$€]* #,##0.00_-;_-[$€]* &quot;-&quot;??_-;_-@_-"/>
    <numFmt numFmtId="170" formatCode="_-* #,##0\ _€_-;\-* #,##0\ _€_-;_-* &quot;-&quot;??\ _€_-;_-@_-"/>
    <numFmt numFmtId="171" formatCode="_-* #,##0_-;\-* #,##0_-;_-* &quot;-&quot;??_-;_-@_-"/>
    <numFmt numFmtId="175" formatCode="0;[Red]0"/>
  </numFmts>
  <fonts count="55" x14ac:knownFonts="1">
    <font>
      <sz val="11"/>
      <color theme="1"/>
      <name val="Calibri"/>
      <family val="2"/>
      <scheme val="minor"/>
    </font>
    <font>
      <b/>
      <sz val="7"/>
      <name val="Calibri"/>
      <family val="2"/>
    </font>
    <font>
      <b/>
      <sz val="11"/>
      <name val="Calibri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14"/>
      <color indexed="8"/>
      <name val="Arial"/>
      <family val="2"/>
    </font>
    <font>
      <sz val="14"/>
      <color indexed="8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2"/>
      <color indexed="8"/>
      <name val="Arial"/>
      <family val="2"/>
    </font>
    <font>
      <b/>
      <sz val="12"/>
      <name val="Calibri"/>
      <family val="2"/>
    </font>
    <font>
      <b/>
      <sz val="12"/>
      <name val="Times New Roman"/>
      <family val="1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rgb="FFFF0000"/>
      <name val="Arial"/>
      <family val="2"/>
    </font>
    <font>
      <b/>
      <sz val="10"/>
      <color rgb="FFC00000"/>
      <name val="Arial"/>
      <family val="2"/>
    </font>
    <font>
      <sz val="12"/>
      <color rgb="FFFF0000"/>
      <name val="Arial"/>
      <family val="2"/>
    </font>
    <font>
      <sz val="10"/>
      <color rgb="FFC00000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sz val="14"/>
      <color rgb="FF000000"/>
      <name val="Arial"/>
      <family val="2"/>
    </font>
    <font>
      <sz val="14"/>
      <color theme="1"/>
      <name val="Arial"/>
      <family val="2"/>
    </font>
    <font>
      <b/>
      <sz val="14"/>
      <color rgb="FF000000"/>
      <name val="Arial"/>
      <family val="2"/>
    </font>
    <font>
      <b/>
      <sz val="13"/>
      <color theme="1"/>
      <name val="Arial"/>
      <family val="2"/>
    </font>
    <font>
      <b/>
      <sz val="12"/>
      <color rgb="FFFF0000"/>
      <name val="Arial"/>
      <family val="2"/>
    </font>
    <font>
      <b/>
      <sz val="11"/>
      <name val="Calibri"/>
      <family val="2"/>
      <scheme val="minor"/>
    </font>
    <font>
      <b/>
      <sz val="12"/>
      <color rgb="FFC00000"/>
      <name val="Arial"/>
      <family val="2"/>
    </font>
    <font>
      <sz val="12"/>
      <color rgb="FFC00000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9"/>
      <name val="Calibri"/>
      <family val="2"/>
      <scheme val="minor"/>
    </font>
    <font>
      <b/>
      <sz val="14"/>
      <name val="Calibri"/>
      <family val="2"/>
      <scheme val="minor"/>
    </font>
    <font>
      <sz val="12"/>
      <name val="Calibri"/>
      <family val="2"/>
      <scheme val="minor"/>
    </font>
    <font>
      <sz val="12"/>
      <color theme="3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3"/>
      <name val="Calibri"/>
      <family val="2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Arial"/>
      <family val="2"/>
    </font>
    <font>
      <b/>
      <sz val="9"/>
      <color theme="1"/>
      <name val="Calibri"/>
      <family val="2"/>
      <scheme val="minor"/>
    </font>
    <font>
      <sz val="10"/>
      <color theme="3"/>
      <name val="Arial"/>
      <family val="2"/>
    </font>
    <font>
      <sz val="9"/>
      <color theme="3"/>
      <name val="Calibri"/>
      <family val="2"/>
      <scheme val="minor"/>
    </font>
    <font>
      <sz val="9"/>
      <name val="Calibri"/>
      <family val="2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77AD97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EEFCF3"/>
        <bgColor indexed="64"/>
      </patternFill>
    </fill>
    <fill>
      <patternFill patternType="solid">
        <fgColor theme="6" tint="0.59999389629810485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 style="medium">
        <color theme="0" tint="-0.24994659260841701"/>
      </bottom>
      <diagonal/>
    </border>
    <border>
      <left style="medium">
        <color theme="0" tint="-0.24994659260841701"/>
      </left>
      <right style="medium">
        <color theme="0" tint="-0.24994659260841701"/>
      </right>
      <top style="medium">
        <color theme="0" tint="-0.24994659260841701"/>
      </top>
      <bottom style="thin">
        <color indexed="64"/>
      </bottom>
      <diagonal/>
    </border>
    <border>
      <left style="thin">
        <color indexed="64"/>
      </left>
      <right/>
      <top style="medium">
        <color theme="0" tint="-0.2499465926084170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theme="0" tint="-0.24994659260841701"/>
      </top>
      <bottom style="thin">
        <color indexed="64"/>
      </bottom>
      <diagonal/>
    </border>
    <border>
      <left style="double">
        <color rgb="FF426E5C"/>
      </left>
      <right style="double">
        <color rgb="FF426E5C"/>
      </right>
      <top style="double">
        <color rgb="FF426E5C"/>
      </top>
      <bottom style="double">
        <color rgb="FF426E5C"/>
      </bottom>
      <diagonal/>
    </border>
    <border>
      <left style="double">
        <color rgb="FF426E5C"/>
      </left>
      <right style="double">
        <color rgb="FF426E5C"/>
      </right>
      <top style="double">
        <color rgb="FF426E5C"/>
      </top>
      <bottom/>
      <diagonal/>
    </border>
    <border>
      <left style="double">
        <color rgb="FF426E5C"/>
      </left>
      <right style="double">
        <color rgb="FF426E5C"/>
      </right>
      <top/>
      <bottom style="double">
        <color rgb="FF426E5C"/>
      </bottom>
      <diagonal/>
    </border>
    <border>
      <left style="medium">
        <color indexed="64"/>
      </left>
      <right style="medium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 style="thin">
        <color indexed="64"/>
      </left>
      <right/>
      <top/>
      <bottom/>
      <diagonal/>
    </border>
  </borders>
  <cellStyleXfs count="49">
    <xf numFmtId="0" fontId="0" fillId="0" borderId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4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706">
    <xf numFmtId="0" fontId="0" fillId="0" borderId="0" xfId="0"/>
    <xf numFmtId="0" fontId="0" fillId="0" borderId="1" xfId="0" applyBorder="1"/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vertical="center"/>
    </xf>
    <xf numFmtId="3" fontId="0" fillId="0" borderId="0" xfId="0" applyNumberFormat="1"/>
    <xf numFmtId="168" fontId="15" fillId="0" borderId="1" xfId="0" applyNumberFormat="1" applyFont="1" applyBorder="1" applyAlignment="1">
      <alignment vertical="center"/>
    </xf>
    <xf numFmtId="168" fontId="15" fillId="0" borderId="1" xfId="0" applyNumberFormat="1" applyFont="1" applyBorder="1"/>
    <xf numFmtId="168" fontId="0" fillId="0" borderId="0" xfId="0" applyNumberFormat="1"/>
    <xf numFmtId="0" fontId="15" fillId="0" borderId="1" xfId="0" applyFont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15" fillId="0" borderId="12" xfId="0" applyFont="1" applyBorder="1" applyAlignment="1">
      <alignment vertical="center"/>
    </xf>
    <xf numFmtId="0" fontId="0" fillId="0" borderId="12" xfId="0" applyBorder="1" applyAlignment="1">
      <alignment vertical="center"/>
    </xf>
    <xf numFmtId="0" fontId="15" fillId="0" borderId="5" xfId="0" applyFont="1" applyBorder="1" applyAlignment="1">
      <alignment vertical="center" wrapText="1"/>
    </xf>
    <xf numFmtId="0" fontId="0" fillId="0" borderId="13" xfId="0" applyBorder="1" applyAlignment="1">
      <alignment vertical="center"/>
    </xf>
    <xf numFmtId="0" fontId="15" fillId="0" borderId="5" xfId="0" applyFont="1" applyBorder="1" applyAlignment="1">
      <alignment horizontal="center" vertical="center"/>
    </xf>
    <xf numFmtId="168" fontId="15" fillId="0" borderId="5" xfId="0" applyNumberFormat="1" applyFont="1" applyBorder="1" applyAlignment="1">
      <alignment vertical="center"/>
    </xf>
    <xf numFmtId="0" fontId="15" fillId="0" borderId="5" xfId="0" applyFont="1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0" xfId="0" applyBorder="1" applyAlignment="1">
      <alignment vertical="center"/>
    </xf>
    <xf numFmtId="0" fontId="3" fillId="0" borderId="0" xfId="27"/>
    <xf numFmtId="0" fontId="5" fillId="0" borderId="13" xfId="27" applyFont="1" applyBorder="1" applyAlignment="1">
      <alignment horizontal="center" vertical="center"/>
    </xf>
    <xf numFmtId="4" fontId="3" fillId="5" borderId="0" xfId="27" applyNumberFormat="1" applyFill="1"/>
    <xf numFmtId="0" fontId="6" fillId="0" borderId="26" xfId="27" applyFont="1" applyBorder="1" applyAlignment="1">
      <alignment vertical="center"/>
    </xf>
    <xf numFmtId="0" fontId="4" fillId="0" borderId="2" xfId="27" applyFont="1" applyBorder="1" applyAlignment="1">
      <alignment vertical="center"/>
    </xf>
    <xf numFmtId="0" fontId="4" fillId="0" borderId="3" xfId="27" applyFont="1" applyBorder="1" applyAlignment="1">
      <alignment vertical="center"/>
    </xf>
    <xf numFmtId="4" fontId="6" fillId="0" borderId="27" xfId="27" applyNumberFormat="1" applyFont="1" applyBorder="1" applyAlignment="1">
      <alignment vertical="center"/>
    </xf>
    <xf numFmtId="0" fontId="4" fillId="6" borderId="28" xfId="27" applyFont="1" applyFill="1" applyBorder="1" applyAlignment="1">
      <alignment vertical="center"/>
    </xf>
    <xf numFmtId="0" fontId="4" fillId="6" borderId="1" xfId="27" applyFont="1" applyFill="1" applyBorder="1" applyAlignment="1">
      <alignment horizontal="justify" vertical="center" wrapText="1"/>
    </xf>
    <xf numFmtId="4" fontId="4" fillId="6" borderId="10" xfId="27" applyNumberFormat="1" applyFont="1" applyFill="1" applyBorder="1" applyAlignment="1">
      <alignment vertical="center"/>
    </xf>
    <xf numFmtId="4" fontId="18" fillId="5" borderId="0" xfId="27" applyNumberFormat="1" applyFont="1" applyFill="1"/>
    <xf numFmtId="4" fontId="3" fillId="6" borderId="0" xfId="27" applyNumberFormat="1" applyFill="1"/>
    <xf numFmtId="0" fontId="3" fillId="6" borderId="0" xfId="27" applyFill="1"/>
    <xf numFmtId="0" fontId="4" fillId="5" borderId="28" xfId="27" applyFont="1" applyFill="1" applyBorder="1" applyAlignment="1">
      <alignment vertical="center"/>
    </xf>
    <xf numFmtId="0" fontId="4" fillId="5" borderId="1" xfId="27" applyFont="1" applyFill="1" applyBorder="1" applyAlignment="1">
      <alignment horizontal="justify" vertical="center" wrapText="1"/>
    </xf>
    <xf numFmtId="4" fontId="4" fillId="5" borderId="10" xfId="27" applyNumberFormat="1" applyFont="1" applyFill="1" applyBorder="1" applyAlignment="1">
      <alignment vertical="center"/>
    </xf>
    <xf numFmtId="4" fontId="3" fillId="0" borderId="0" xfId="27" applyNumberFormat="1"/>
    <xf numFmtId="0" fontId="4" fillId="0" borderId="28" xfId="27" applyFont="1" applyBorder="1" applyAlignment="1">
      <alignment horizontal="center" vertical="center"/>
    </xf>
    <xf numFmtId="0" fontId="4" fillId="0" borderId="1" xfId="27" applyFont="1" applyBorder="1" applyAlignment="1">
      <alignment horizontal="justify" vertical="center" wrapText="1"/>
    </xf>
    <xf numFmtId="4" fontId="6" fillId="0" borderId="10" xfId="27" applyNumberFormat="1" applyFont="1" applyBorder="1" applyAlignment="1">
      <alignment vertical="center"/>
    </xf>
    <xf numFmtId="0" fontId="4" fillId="0" borderId="28" xfId="27" applyFont="1" applyFill="1" applyBorder="1" applyAlignment="1">
      <alignment horizontal="center" vertical="center"/>
    </xf>
    <xf numFmtId="0" fontId="4" fillId="5" borderId="28" xfId="27" applyFont="1" applyFill="1" applyBorder="1" applyAlignment="1">
      <alignment horizontal="left" vertical="center"/>
    </xf>
    <xf numFmtId="0" fontId="3" fillId="5" borderId="0" xfId="27" applyFill="1"/>
    <xf numFmtId="4" fontId="6" fillId="4" borderId="10" xfId="27" applyNumberFormat="1" applyFont="1" applyFill="1" applyBorder="1" applyAlignment="1">
      <alignment vertical="center"/>
    </xf>
    <xf numFmtId="0" fontId="4" fillId="4" borderId="28" xfId="27" applyFont="1" applyFill="1" applyBorder="1" applyAlignment="1">
      <alignment horizontal="center" vertical="center"/>
    </xf>
    <xf numFmtId="4" fontId="19" fillId="5" borderId="0" xfId="27" applyNumberFormat="1" applyFont="1" applyFill="1"/>
    <xf numFmtId="0" fontId="5" fillId="0" borderId="0" xfId="27" applyFont="1"/>
    <xf numFmtId="0" fontId="19" fillId="0" borderId="0" xfId="27" applyFont="1"/>
    <xf numFmtId="0" fontId="4" fillId="4" borderId="1" xfId="27" applyFont="1" applyFill="1" applyBorder="1" applyAlignment="1">
      <alignment horizontal="justify" vertical="center" wrapText="1"/>
    </xf>
    <xf numFmtId="4" fontId="19" fillId="0" borderId="0" xfId="27" applyNumberFormat="1" applyFont="1"/>
    <xf numFmtId="4" fontId="20" fillId="5" borderId="0" xfId="27" applyNumberFormat="1" applyFont="1" applyFill="1"/>
    <xf numFmtId="0" fontId="19" fillId="6" borderId="0" xfId="27" applyFont="1" applyFill="1"/>
    <xf numFmtId="4" fontId="21" fillId="5" borderId="0" xfId="27" applyNumberFormat="1" applyFont="1" applyFill="1"/>
    <xf numFmtId="0" fontId="4" fillId="0" borderId="29" xfId="27" applyFont="1" applyBorder="1" applyAlignment="1">
      <alignment horizontal="center" vertical="center"/>
    </xf>
    <xf numFmtId="0" fontId="4" fillId="0" borderId="5" xfId="27" applyFont="1" applyBorder="1" applyAlignment="1">
      <alignment horizontal="justify" vertical="center" wrapText="1"/>
    </xf>
    <xf numFmtId="4" fontId="6" fillId="0" borderId="14" xfId="27" applyNumberFormat="1" applyFont="1" applyBorder="1" applyAlignment="1">
      <alignment vertical="center"/>
    </xf>
    <xf numFmtId="0" fontId="4" fillId="7" borderId="30" xfId="27" applyFont="1" applyFill="1" applyBorder="1" applyAlignment="1">
      <alignment vertical="center"/>
    </xf>
    <xf numFmtId="0" fontId="4" fillId="7" borderId="31" xfId="27" applyFont="1" applyFill="1" applyBorder="1" applyAlignment="1">
      <alignment horizontal="justify" vertical="center" wrapText="1"/>
    </xf>
    <xf numFmtId="4" fontId="6" fillId="7" borderId="32" xfId="27" applyNumberFormat="1" applyFont="1" applyFill="1" applyBorder="1" applyAlignment="1">
      <alignment vertical="center"/>
    </xf>
    <xf numFmtId="4" fontId="4" fillId="7" borderId="32" xfId="27" applyNumberFormat="1" applyFont="1" applyFill="1" applyBorder="1" applyAlignment="1">
      <alignment vertical="center"/>
    </xf>
    <xf numFmtId="4" fontId="3" fillId="7" borderId="0" xfId="27" applyNumberFormat="1" applyFill="1"/>
    <xf numFmtId="0" fontId="3" fillId="7" borderId="0" xfId="27" applyFill="1"/>
    <xf numFmtId="0" fontId="4" fillId="7" borderId="28" xfId="27" applyFont="1" applyFill="1" applyBorder="1" applyAlignment="1">
      <alignment vertical="center"/>
    </xf>
    <xf numFmtId="0" fontId="4" fillId="7" borderId="1" xfId="27" applyFont="1" applyFill="1" applyBorder="1" applyAlignment="1">
      <alignment horizontal="justify" vertical="center" wrapText="1"/>
    </xf>
    <xf numFmtId="4" fontId="6" fillId="7" borderId="10" xfId="27" applyNumberFormat="1" applyFont="1" applyFill="1" applyBorder="1" applyAlignment="1">
      <alignment vertical="center"/>
    </xf>
    <xf numFmtId="4" fontId="4" fillId="7" borderId="10" xfId="27" applyNumberFormat="1" applyFont="1" applyFill="1" applyBorder="1" applyAlignment="1">
      <alignment vertical="center"/>
    </xf>
    <xf numFmtId="0" fontId="4" fillId="4" borderId="28" xfId="27" applyFont="1" applyFill="1" applyBorder="1" applyAlignment="1">
      <alignment vertical="center"/>
    </xf>
    <xf numFmtId="4" fontId="6" fillId="0" borderId="10" xfId="27" applyNumberFormat="1" applyFont="1" applyBorder="1" applyAlignment="1">
      <alignment horizontal="right" vertical="center"/>
    </xf>
    <xf numFmtId="4" fontId="5" fillId="0" borderId="0" xfId="27" applyNumberFormat="1" applyFont="1"/>
    <xf numFmtId="0" fontId="4" fillId="8" borderId="28" xfId="27" applyFont="1" applyFill="1" applyBorder="1" applyAlignment="1">
      <alignment vertical="center"/>
    </xf>
    <xf numFmtId="0" fontId="4" fillId="8" borderId="1" xfId="27" applyFont="1" applyFill="1" applyBorder="1" applyAlignment="1">
      <alignment horizontal="justify" vertical="center" wrapText="1"/>
    </xf>
    <xf numFmtId="4" fontId="4" fillId="8" borderId="10" xfId="27" applyNumberFormat="1" applyFont="1" applyFill="1" applyBorder="1" applyAlignment="1">
      <alignment vertical="center"/>
    </xf>
    <xf numFmtId="4" fontId="4" fillId="9" borderId="10" xfId="27" applyNumberFormat="1" applyFont="1" applyFill="1" applyBorder="1" applyAlignment="1">
      <alignment vertical="center"/>
    </xf>
    <xf numFmtId="4" fontId="5" fillId="9" borderId="0" xfId="27" applyNumberFormat="1" applyFont="1" applyFill="1"/>
    <xf numFmtId="0" fontId="5" fillId="9" borderId="0" xfId="27" applyFont="1" applyFill="1"/>
    <xf numFmtId="0" fontId="4" fillId="6" borderId="1" xfId="27" applyFont="1" applyFill="1" applyBorder="1" applyAlignment="1">
      <alignment vertical="center"/>
    </xf>
    <xf numFmtId="4" fontId="4" fillId="9" borderId="13" xfId="27" applyNumberFormat="1" applyFont="1" applyFill="1" applyBorder="1" applyAlignment="1">
      <alignment vertical="center"/>
    </xf>
    <xf numFmtId="0" fontId="3" fillId="0" borderId="0" xfId="27" applyBorder="1"/>
    <xf numFmtId="4" fontId="3" fillId="0" borderId="0" xfId="27" applyNumberFormat="1" applyBorder="1"/>
    <xf numFmtId="0" fontId="22" fillId="0" borderId="0" xfId="0" applyFont="1" applyBorder="1" applyAlignment="1">
      <alignment horizontal="center" vertical="top" wrapText="1"/>
    </xf>
    <xf numFmtId="0" fontId="23" fillId="10" borderId="10" xfId="0" applyFont="1" applyFill="1" applyBorder="1" applyAlignment="1">
      <alignment horizontal="center" vertical="center" wrapText="1"/>
    </xf>
    <xf numFmtId="0" fontId="23" fillId="8" borderId="28" xfId="0" applyFont="1" applyFill="1" applyBorder="1" applyAlignment="1">
      <alignment horizontal="center" vertical="center"/>
    </xf>
    <xf numFmtId="0" fontId="22" fillId="8" borderId="1" xfId="0" applyFont="1" applyFill="1" applyBorder="1" applyAlignment="1">
      <alignment horizontal="left" vertical="top" wrapText="1"/>
    </xf>
    <xf numFmtId="0" fontId="22" fillId="8" borderId="1" xfId="0" applyFont="1" applyFill="1" applyBorder="1" applyAlignment="1">
      <alignment horizontal="center" vertical="top" wrapText="1"/>
    </xf>
    <xf numFmtId="4" fontId="23" fillId="8" borderId="1" xfId="0" applyNumberFormat="1" applyFont="1" applyFill="1" applyBorder="1" applyAlignment="1">
      <alignment horizontal="right" vertical="center" wrapText="1"/>
    </xf>
    <xf numFmtId="4" fontId="23" fillId="8" borderId="10" xfId="0" applyNumberFormat="1" applyFont="1" applyFill="1" applyBorder="1" applyAlignment="1">
      <alignment horizontal="right" vertical="center" wrapText="1"/>
    </xf>
    <xf numFmtId="4" fontId="0" fillId="11" borderId="0" xfId="0" applyNumberFormat="1" applyFill="1"/>
    <xf numFmtId="0" fontId="24" fillId="0" borderId="1" xfId="0" applyFont="1" applyBorder="1" applyAlignment="1">
      <alignment horizontal="justify" vertical="center"/>
    </xf>
    <xf numFmtId="0" fontId="6" fillId="2" borderId="0" xfId="0" applyFont="1" applyFill="1" applyBorder="1" applyAlignment="1">
      <alignment horizontal="justify" vertical="top" wrapText="1"/>
    </xf>
    <xf numFmtId="0" fontId="24" fillId="11" borderId="1" xfId="0" applyFont="1" applyFill="1" applyBorder="1" applyAlignment="1">
      <alignment horizontal="left" vertical="center" wrapText="1"/>
    </xf>
    <xf numFmtId="0" fontId="24" fillId="11" borderId="1" xfId="0" applyFont="1" applyFill="1" applyBorder="1" applyAlignment="1">
      <alignment horizontal="justify" vertical="center"/>
    </xf>
    <xf numFmtId="0" fontId="24" fillId="11" borderId="10" xfId="0" applyFont="1" applyFill="1" applyBorder="1" applyAlignment="1">
      <alignment horizontal="justify" vertical="center"/>
    </xf>
    <xf numFmtId="0" fontId="9" fillId="2" borderId="1" xfId="0" applyFont="1" applyFill="1" applyBorder="1" applyAlignment="1">
      <alignment horizontal="justify" vertical="center" wrapText="1"/>
    </xf>
    <xf numFmtId="0" fontId="9" fillId="11" borderId="1" xfId="0" applyFont="1" applyFill="1" applyBorder="1" applyAlignment="1">
      <alignment horizontal="justify" vertical="center" wrapText="1"/>
    </xf>
    <xf numFmtId="0" fontId="9" fillId="11" borderId="10" xfId="0" applyFont="1" applyFill="1" applyBorder="1" applyAlignment="1">
      <alignment horizontal="justify" vertical="center" wrapText="1"/>
    </xf>
    <xf numFmtId="0" fontId="25" fillId="0" borderId="28" xfId="0" applyFont="1" applyBorder="1" applyAlignment="1">
      <alignment vertical="center"/>
    </xf>
    <xf numFmtId="0" fontId="9" fillId="4" borderId="1" xfId="0" applyFont="1" applyFill="1" applyBorder="1" applyAlignment="1">
      <alignment horizontal="justify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0" fillId="0" borderId="0" xfId="0" applyBorder="1"/>
    <xf numFmtId="0" fontId="24" fillId="0" borderId="1" xfId="0" applyFont="1" applyBorder="1" applyAlignment="1">
      <alignment horizontal="justify" vertical="top"/>
    </xf>
    <xf numFmtId="0" fontId="25" fillId="11" borderId="28" xfId="0" applyFont="1" applyFill="1" applyBorder="1" applyAlignment="1">
      <alignment horizontal="center" vertical="center"/>
    </xf>
    <xf numFmtId="0" fontId="25" fillId="11" borderId="1" xfId="0" applyFont="1" applyFill="1" applyBorder="1" applyAlignment="1">
      <alignment horizontal="center" vertical="center"/>
    </xf>
    <xf numFmtId="4" fontId="25" fillId="11" borderId="1" xfId="0" applyNumberFormat="1" applyFont="1" applyFill="1" applyBorder="1" applyAlignment="1">
      <alignment horizontal="right"/>
    </xf>
    <xf numFmtId="4" fontId="25" fillId="11" borderId="10" xfId="0" applyNumberFormat="1" applyFont="1" applyFill="1" applyBorder="1" applyAlignment="1">
      <alignment horizontal="right"/>
    </xf>
    <xf numFmtId="0" fontId="24" fillId="0" borderId="1" xfId="0" applyFont="1" applyFill="1" applyBorder="1" applyAlignment="1">
      <alignment horizontal="justify" vertical="center"/>
    </xf>
    <xf numFmtId="0" fontId="25" fillId="11" borderId="28" xfId="0" applyFont="1" applyFill="1" applyBorder="1" applyAlignment="1">
      <alignment vertical="center"/>
    </xf>
    <xf numFmtId="0" fontId="25" fillId="11" borderId="1" xfId="0" applyFont="1" applyFill="1" applyBorder="1" applyAlignment="1">
      <alignment vertical="center"/>
    </xf>
    <xf numFmtId="4" fontId="25" fillId="11" borderId="1" xfId="0" applyNumberFormat="1" applyFont="1" applyFill="1" applyBorder="1" applyAlignment="1">
      <alignment vertical="center"/>
    </xf>
    <xf numFmtId="4" fontId="25" fillId="11" borderId="10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horizontal="justify" vertical="top" wrapText="1"/>
    </xf>
    <xf numFmtId="0" fontId="9" fillId="0" borderId="1" xfId="0" applyFont="1" applyBorder="1" applyAlignment="1">
      <alignment horizontal="justify" vertical="top" wrapText="1"/>
    </xf>
    <xf numFmtId="0" fontId="26" fillId="11" borderId="16" xfId="0" applyFont="1" applyFill="1" applyBorder="1" applyAlignment="1">
      <alignment horizontal="justify" vertical="center"/>
    </xf>
    <xf numFmtId="0" fontId="24" fillId="11" borderId="33" xfId="0" applyFont="1" applyFill="1" applyBorder="1" applyAlignment="1">
      <alignment horizontal="justify" vertical="center"/>
    </xf>
    <xf numFmtId="0" fontId="25" fillId="11" borderId="33" xfId="0" applyFont="1" applyFill="1" applyBorder="1" applyAlignment="1">
      <alignment vertical="center"/>
    </xf>
    <xf numFmtId="4" fontId="25" fillId="11" borderId="33" xfId="0" applyNumberFormat="1" applyFont="1" applyFill="1" applyBorder="1" applyAlignment="1">
      <alignment vertical="center"/>
    </xf>
    <xf numFmtId="4" fontId="25" fillId="11" borderId="34" xfId="0" applyNumberFormat="1" applyFont="1" applyFill="1" applyBorder="1" applyAlignment="1">
      <alignment vertical="center"/>
    </xf>
    <xf numFmtId="0" fontId="9" fillId="0" borderId="1" xfId="0" applyFont="1" applyFill="1" applyBorder="1" applyAlignment="1">
      <alignment horizontal="left" vertical="center" wrapText="1"/>
    </xf>
    <xf numFmtId="4" fontId="22" fillId="11" borderId="28" xfId="0" applyNumberFormat="1" applyFont="1" applyFill="1" applyBorder="1" applyAlignment="1">
      <alignment horizontal="right" vertical="center"/>
    </xf>
    <xf numFmtId="4" fontId="22" fillId="11" borderId="35" xfId="0" applyNumberFormat="1" applyFont="1" applyFill="1" applyBorder="1" applyAlignment="1">
      <alignment horizontal="right" vertical="center"/>
    </xf>
    <xf numFmtId="0" fontId="22" fillId="8" borderId="28" xfId="0" applyFont="1" applyFill="1" applyBorder="1" applyAlignment="1">
      <alignment horizontal="center" vertical="center"/>
    </xf>
    <xf numFmtId="4" fontId="25" fillId="8" borderId="1" xfId="0" applyNumberFormat="1" applyFont="1" applyFill="1" applyBorder="1" applyAlignment="1">
      <alignment vertical="center"/>
    </xf>
    <xf numFmtId="4" fontId="25" fillId="8" borderId="10" xfId="0" applyNumberFormat="1" applyFont="1" applyFill="1" applyBorder="1" applyAlignment="1">
      <alignment vertical="center"/>
    </xf>
    <xf numFmtId="0" fontId="25" fillId="0" borderId="1" xfId="0" applyFont="1" applyBorder="1" applyAlignment="1">
      <alignment horizontal="justify" vertical="center" wrapText="1"/>
    </xf>
    <xf numFmtId="0" fontId="9" fillId="2" borderId="12" xfId="0" applyFont="1" applyFill="1" applyBorder="1" applyAlignment="1">
      <alignment horizontal="justify" vertical="center" wrapText="1"/>
    </xf>
    <xf numFmtId="0" fontId="22" fillId="11" borderId="1" xfId="0" applyFont="1" applyFill="1" applyBorder="1" applyAlignment="1">
      <alignment vertical="center"/>
    </xf>
    <xf numFmtId="164" fontId="22" fillId="11" borderId="1" xfId="25" applyFont="1" applyFill="1" applyBorder="1" applyAlignment="1">
      <alignment vertical="center"/>
    </xf>
    <xf numFmtId="164" fontId="22" fillId="11" borderId="10" xfId="25" applyFont="1" applyFill="1" applyBorder="1" applyAlignment="1">
      <alignment vertical="center"/>
    </xf>
    <xf numFmtId="164" fontId="26" fillId="11" borderId="1" xfId="25" applyFont="1" applyFill="1" applyBorder="1" applyAlignment="1">
      <alignment vertical="center" wrapText="1"/>
    </xf>
    <xf numFmtId="164" fontId="26" fillId="11" borderId="10" xfId="25" applyFont="1" applyFill="1" applyBorder="1" applyAlignment="1">
      <alignment vertical="center" wrapText="1"/>
    </xf>
    <xf numFmtId="0" fontId="9" fillId="4" borderId="1" xfId="35" applyFont="1" applyFill="1" applyBorder="1" applyAlignment="1">
      <alignment horizontal="justify" vertical="center" wrapText="1"/>
    </xf>
    <xf numFmtId="0" fontId="22" fillId="11" borderId="28" xfId="0" applyFont="1" applyFill="1" applyBorder="1" applyAlignment="1">
      <alignment vertical="center"/>
    </xf>
    <xf numFmtId="164" fontId="22" fillId="11" borderId="1" xfId="0" applyNumberFormat="1" applyFont="1" applyFill="1" applyBorder="1" applyAlignment="1">
      <alignment horizontal="right" vertical="center"/>
    </xf>
    <xf numFmtId="164" fontId="22" fillId="11" borderId="10" xfId="0" applyNumberFormat="1" applyFont="1" applyFill="1" applyBorder="1" applyAlignment="1">
      <alignment vertical="center"/>
    </xf>
    <xf numFmtId="0" fontId="9" fillId="4" borderId="1" xfId="27" applyFont="1" applyFill="1" applyBorder="1" applyAlignment="1">
      <alignment horizontal="justify" vertical="center" wrapText="1"/>
    </xf>
    <xf numFmtId="0" fontId="25" fillId="11" borderId="11" xfId="0" applyFont="1" applyFill="1" applyBorder="1"/>
    <xf numFmtId="4" fontId="10" fillId="9" borderId="12" xfId="27" applyNumberFormat="1" applyFont="1" applyFill="1" applyBorder="1" applyAlignment="1">
      <alignment vertical="center"/>
    </xf>
    <xf numFmtId="4" fontId="10" fillId="9" borderId="13" xfId="27" applyNumberFormat="1" applyFont="1" applyFill="1" applyBorder="1" applyAlignment="1">
      <alignment vertical="center"/>
    </xf>
    <xf numFmtId="0" fontId="25" fillId="0" borderId="31" xfId="0" applyFont="1" applyBorder="1" applyAlignment="1">
      <alignment horizontal="justify" vertical="center" wrapText="1"/>
    </xf>
    <xf numFmtId="0" fontId="9" fillId="0" borderId="1" xfId="34" applyFont="1" applyBorder="1" applyAlignment="1">
      <alignment horizontal="justify" vertical="center" wrapText="1"/>
    </xf>
    <xf numFmtId="0" fontId="24" fillId="0" borderId="5" xfId="0" applyFont="1" applyBorder="1" applyAlignment="1">
      <alignment horizontal="justify" vertical="center"/>
    </xf>
    <xf numFmtId="164" fontId="27" fillId="11" borderId="1" xfId="0" applyNumberFormat="1" applyFont="1" applyFill="1" applyBorder="1" applyAlignment="1">
      <alignment vertical="center"/>
    </xf>
    <xf numFmtId="164" fontId="27" fillId="11" borderId="10" xfId="0" applyNumberFormat="1" applyFont="1" applyFill="1" applyBorder="1" applyAlignment="1">
      <alignment vertical="center"/>
    </xf>
    <xf numFmtId="0" fontId="25" fillId="0" borderId="1" xfId="0" applyFont="1" applyFill="1" applyBorder="1" applyAlignment="1">
      <alignment horizontal="justify" vertical="center" wrapText="1"/>
    </xf>
    <xf numFmtId="0" fontId="24" fillId="0" borderId="12" xfId="0" applyFont="1" applyBorder="1" applyAlignment="1">
      <alignment horizontal="left" vertical="center"/>
    </xf>
    <xf numFmtId="0" fontId="24" fillId="0" borderId="12" xfId="0" applyFont="1" applyBorder="1" applyAlignment="1">
      <alignment horizontal="left" vertical="center" wrapText="1"/>
    </xf>
    <xf numFmtId="0" fontId="25" fillId="0" borderId="12" xfId="0" applyFont="1" applyFill="1" applyBorder="1" applyAlignment="1">
      <alignment horizontal="justify" vertical="center" wrapText="1"/>
    </xf>
    <xf numFmtId="164" fontId="25" fillId="0" borderId="12" xfId="25" applyFont="1" applyBorder="1" applyAlignment="1">
      <alignment horizontal="center" vertical="center"/>
    </xf>
    <xf numFmtId="164" fontId="25" fillId="0" borderId="13" xfId="25" applyFont="1" applyBorder="1" applyAlignment="1">
      <alignment horizontal="center" vertical="center"/>
    </xf>
    <xf numFmtId="0" fontId="28" fillId="6" borderId="28" xfId="27" applyFont="1" applyFill="1" applyBorder="1" applyAlignment="1">
      <alignment vertical="center"/>
    </xf>
    <xf numFmtId="0" fontId="28" fillId="6" borderId="1" xfId="27" applyFont="1" applyFill="1" applyBorder="1" applyAlignment="1">
      <alignment horizontal="justify" vertical="center" wrapText="1"/>
    </xf>
    <xf numFmtId="4" fontId="28" fillId="6" borderId="10" xfId="27" applyNumberFormat="1" applyFont="1" applyFill="1" applyBorder="1" applyAlignment="1">
      <alignment vertical="center"/>
    </xf>
    <xf numFmtId="0" fontId="28" fillId="5" borderId="28" xfId="27" applyFont="1" applyFill="1" applyBorder="1" applyAlignment="1">
      <alignment horizontal="left" vertical="center"/>
    </xf>
    <xf numFmtId="0" fontId="28" fillId="5" borderId="1" xfId="27" applyFont="1" applyFill="1" applyBorder="1" applyAlignment="1">
      <alignment horizontal="justify" vertical="center" wrapText="1"/>
    </xf>
    <xf numFmtId="4" fontId="28" fillId="5" borderId="10" xfId="27" applyNumberFormat="1" applyFont="1" applyFill="1" applyBorder="1" applyAlignment="1">
      <alignment vertical="center"/>
    </xf>
    <xf numFmtId="0" fontId="28" fillId="0" borderId="28" xfId="27" applyFont="1" applyBorder="1" applyAlignment="1">
      <alignment horizontal="center" vertical="center"/>
    </xf>
    <xf numFmtId="0" fontId="28" fillId="0" borderId="1" xfId="27" applyFont="1" applyBorder="1" applyAlignment="1">
      <alignment horizontal="justify" vertical="center" wrapText="1"/>
    </xf>
    <xf numFmtId="4" fontId="20" fillId="0" borderId="10" xfId="27" applyNumberFormat="1" applyFont="1" applyBorder="1" applyAlignment="1">
      <alignment vertical="center"/>
    </xf>
    <xf numFmtId="4" fontId="20" fillId="4" borderId="10" xfId="27" applyNumberFormat="1" applyFont="1" applyFill="1" applyBorder="1" applyAlignment="1">
      <alignment vertical="center"/>
    </xf>
    <xf numFmtId="0" fontId="16" fillId="0" borderId="0" xfId="0" applyFont="1" applyAlignment="1">
      <alignment vertical="center"/>
    </xf>
    <xf numFmtId="0" fontId="4" fillId="13" borderId="28" xfId="27" applyFont="1" applyFill="1" applyBorder="1" applyAlignment="1">
      <alignment horizontal="center" vertical="center"/>
    </xf>
    <xf numFmtId="0" fontId="4" fillId="13" borderId="1" xfId="27" applyFont="1" applyFill="1" applyBorder="1" applyAlignment="1">
      <alignment horizontal="justify" vertical="center" wrapText="1"/>
    </xf>
    <xf numFmtId="4" fontId="6" fillId="13" borderId="10" xfId="27" applyNumberFormat="1" applyFont="1" applyFill="1" applyBorder="1" applyAlignment="1">
      <alignment vertical="center"/>
    </xf>
    <xf numFmtId="16" fontId="4" fillId="5" borderId="1" xfId="27" applyNumberFormat="1" applyFont="1" applyFill="1" applyBorder="1" applyAlignment="1">
      <alignment horizontal="justify" vertical="center" wrapText="1"/>
    </xf>
    <xf numFmtId="4" fontId="4" fillId="0" borderId="10" xfId="27" applyNumberFormat="1" applyFont="1" applyBorder="1" applyAlignment="1">
      <alignment vertical="center"/>
    </xf>
    <xf numFmtId="0" fontId="4" fillId="0" borderId="30" xfId="27" applyFont="1" applyFill="1" applyBorder="1" applyAlignment="1">
      <alignment horizontal="center" vertical="center"/>
    </xf>
    <xf numFmtId="0" fontId="4" fillId="0" borderId="31" xfId="27" applyFont="1" applyBorder="1" applyAlignment="1">
      <alignment horizontal="justify" vertical="center" wrapText="1"/>
    </xf>
    <xf numFmtId="4" fontId="6" fillId="0" borderId="32" xfId="27" applyNumberFormat="1" applyFont="1" applyBorder="1" applyAlignment="1">
      <alignment vertical="center"/>
    </xf>
    <xf numFmtId="0" fontId="30" fillId="6" borderId="26" xfId="27" applyFont="1" applyFill="1" applyBorder="1" applyAlignment="1">
      <alignment vertical="center"/>
    </xf>
    <xf numFmtId="0" fontId="30" fillId="6" borderId="2" xfId="27" applyFont="1" applyFill="1" applyBorder="1" applyAlignment="1">
      <alignment horizontal="justify" vertical="center" wrapText="1"/>
    </xf>
    <xf numFmtId="4" fontId="30" fillId="6" borderId="27" xfId="27" applyNumberFormat="1" applyFont="1" applyFill="1" applyBorder="1" applyAlignment="1">
      <alignment vertical="center"/>
    </xf>
    <xf numFmtId="0" fontId="30" fillId="5" borderId="28" xfId="27" applyFont="1" applyFill="1" applyBorder="1" applyAlignment="1">
      <alignment vertical="center"/>
    </xf>
    <xf numFmtId="0" fontId="30" fillId="5" borderId="1" xfId="27" applyFont="1" applyFill="1" applyBorder="1" applyAlignment="1">
      <alignment horizontal="justify" vertical="center" wrapText="1"/>
    </xf>
    <xf numFmtId="4" fontId="30" fillId="5" borderId="10" xfId="27" applyNumberFormat="1" applyFont="1" applyFill="1" applyBorder="1" applyAlignment="1">
      <alignment vertical="center"/>
    </xf>
    <xf numFmtId="0" fontId="30" fillId="0" borderId="28" xfId="27" applyFont="1" applyBorder="1" applyAlignment="1">
      <alignment horizontal="center" vertical="center"/>
    </xf>
    <xf numFmtId="0" fontId="30" fillId="0" borderId="1" xfId="27" applyFont="1" applyBorder="1" applyAlignment="1">
      <alignment horizontal="justify" vertical="center" wrapText="1"/>
    </xf>
    <xf numFmtId="4" fontId="31" fillId="4" borderId="10" xfId="27" applyNumberFormat="1" applyFont="1" applyFill="1" applyBorder="1" applyAlignment="1">
      <alignment vertical="center"/>
    </xf>
    <xf numFmtId="4" fontId="31" fillId="0" borderId="10" xfId="27" applyNumberFormat="1" applyFont="1" applyBorder="1" applyAlignment="1">
      <alignment vertical="center"/>
    </xf>
    <xf numFmtId="0" fontId="30" fillId="4" borderId="28" xfId="27" applyFont="1" applyFill="1" applyBorder="1" applyAlignment="1">
      <alignment horizontal="center" vertical="center"/>
    </xf>
    <xf numFmtId="0" fontId="0" fillId="0" borderId="28" xfId="0" applyBorder="1"/>
    <xf numFmtId="0" fontId="0" fillId="0" borderId="23" xfId="0" applyBorder="1"/>
    <xf numFmtId="0" fontId="0" fillId="0" borderId="24" xfId="0" applyBorder="1"/>
    <xf numFmtId="0" fontId="1" fillId="3" borderId="27" xfId="0" applyFont="1" applyFill="1" applyBorder="1" applyAlignment="1">
      <alignment horizontal="center" vertical="center" wrapText="1"/>
    </xf>
    <xf numFmtId="0" fontId="15" fillId="0" borderId="12" xfId="0" applyFont="1" applyBorder="1"/>
    <xf numFmtId="3" fontId="15" fillId="0" borderId="12" xfId="0" applyNumberFormat="1" applyFont="1" applyBorder="1"/>
    <xf numFmtId="168" fontId="15" fillId="0" borderId="12" xfId="0" applyNumberFormat="1" applyFont="1" applyBorder="1"/>
    <xf numFmtId="0" fontId="0" fillId="0" borderId="13" xfId="0" applyBorder="1"/>
    <xf numFmtId="0" fontId="0" fillId="0" borderId="39" xfId="0" applyBorder="1" applyAlignment="1"/>
    <xf numFmtId="0" fontId="32" fillId="0" borderId="63" xfId="0" applyFont="1" applyFill="1" applyBorder="1" applyAlignment="1" applyProtection="1">
      <alignment horizontal="justify" vertical="top" wrapText="1"/>
      <protection locked="0"/>
    </xf>
    <xf numFmtId="0" fontId="15" fillId="0" borderId="1" xfId="0" applyFont="1" applyBorder="1" applyAlignment="1">
      <alignment vertical="center" wrapText="1"/>
    </xf>
    <xf numFmtId="168" fontId="15" fillId="0" borderId="1" xfId="0" applyNumberFormat="1" applyFont="1" applyBorder="1" applyAlignment="1">
      <alignment vertical="center" wrapText="1"/>
    </xf>
    <xf numFmtId="168" fontId="15" fillId="0" borderId="1" xfId="0" applyNumberFormat="1" applyFont="1" applyBorder="1" applyAlignment="1">
      <alignment horizontal="center" vertical="center"/>
    </xf>
    <xf numFmtId="0" fontId="33" fillId="0" borderId="28" xfId="0" applyFont="1" applyBorder="1" applyAlignment="1">
      <alignment horizontal="center" vertical="center" wrapText="1"/>
    </xf>
    <xf numFmtId="3" fontId="0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5" fillId="0" borderId="0" xfId="0" applyFont="1" applyBorder="1" applyAlignment="1">
      <alignment vertical="center"/>
    </xf>
    <xf numFmtId="0" fontId="33" fillId="0" borderId="64" xfId="0" applyFont="1" applyFill="1" applyBorder="1" applyAlignment="1" applyProtection="1">
      <alignment horizontal="justify" vertical="center" wrapText="1"/>
      <protection locked="0"/>
    </xf>
    <xf numFmtId="0" fontId="15" fillId="0" borderId="0" xfId="0" applyFont="1" applyBorder="1" applyAlignment="1">
      <alignment horizontal="justify" vertical="top" wrapText="1"/>
    </xf>
    <xf numFmtId="4" fontId="15" fillId="0" borderId="0" xfId="0" applyNumberFormat="1" applyFont="1" applyBorder="1" applyAlignment="1">
      <alignment horizontal="center" vertical="center"/>
    </xf>
    <xf numFmtId="0" fontId="15" fillId="0" borderId="0" xfId="0" applyFont="1" applyBorder="1" applyAlignment="1">
      <alignment vertical="center" wrapText="1"/>
    </xf>
    <xf numFmtId="0" fontId="15" fillId="0" borderId="0" xfId="0" applyFont="1" applyBorder="1" applyAlignment="1">
      <alignment horizontal="center" vertical="center"/>
    </xf>
    <xf numFmtId="168" fontId="15" fillId="0" borderId="0" xfId="0" applyNumberFormat="1" applyFont="1" applyBorder="1" applyAlignment="1">
      <alignment vertical="center"/>
    </xf>
    <xf numFmtId="0" fontId="32" fillId="0" borderId="40" xfId="0" applyFont="1" applyFill="1" applyBorder="1" applyAlignment="1" applyProtection="1">
      <alignment horizontal="justify" vertical="center" wrapText="1"/>
      <protection locked="0"/>
    </xf>
    <xf numFmtId="0" fontId="0" fillId="0" borderId="0" xfId="0" applyFont="1"/>
    <xf numFmtId="0" fontId="34" fillId="0" borderId="1" xfId="0" applyFont="1" applyBorder="1" applyAlignment="1">
      <alignment horizontal="center" vertical="center" wrapText="1"/>
    </xf>
    <xf numFmtId="3" fontId="0" fillId="0" borderId="1" xfId="0" applyNumberFormat="1" applyFont="1" applyBorder="1" applyAlignment="1">
      <alignment vertical="center"/>
    </xf>
    <xf numFmtId="0" fontId="0" fillId="0" borderId="18" xfId="0" applyBorder="1"/>
    <xf numFmtId="0" fontId="33" fillId="0" borderId="16" xfId="0" applyFont="1" applyBorder="1" applyAlignment="1">
      <alignment horizontal="center" vertical="center" wrapText="1"/>
    </xf>
    <xf numFmtId="0" fontId="33" fillId="0" borderId="65" xfId="0" applyFont="1" applyFill="1" applyBorder="1" applyAlignment="1" applyProtection="1">
      <alignment horizontal="justify" vertical="center" wrapText="1"/>
      <protection locked="0"/>
    </xf>
    <xf numFmtId="0" fontId="15" fillId="0" borderId="5" xfId="0" applyNumberFormat="1" applyFont="1" applyBorder="1" applyAlignment="1">
      <alignment horizontal="center" vertical="center"/>
    </xf>
    <xf numFmtId="0" fontId="0" fillId="0" borderId="41" xfId="0" applyBorder="1" applyAlignment="1">
      <alignment vertical="center"/>
    </xf>
    <xf numFmtId="0" fontId="17" fillId="0" borderId="0" xfId="0" applyFont="1" applyBorder="1"/>
    <xf numFmtId="0" fontId="17" fillId="0" borderId="24" xfId="0" applyFont="1" applyBorder="1"/>
    <xf numFmtId="0" fontId="17" fillId="0" borderId="0" xfId="0" applyFont="1"/>
    <xf numFmtId="0" fontId="0" fillId="0" borderId="33" xfId="0" applyBorder="1"/>
    <xf numFmtId="0" fontId="15" fillId="0" borderId="16" xfId="0" applyFont="1" applyBorder="1" applyAlignment="1">
      <alignment vertical="center" wrapText="1"/>
    </xf>
    <xf numFmtId="0" fontId="15" fillId="0" borderId="16" xfId="0" applyFont="1" applyBorder="1" applyAlignment="1">
      <alignment horizontal="center" vertical="center"/>
    </xf>
    <xf numFmtId="168" fontId="15" fillId="0" borderId="16" xfId="0" applyNumberFormat="1" applyFont="1" applyBorder="1" applyAlignment="1">
      <alignment vertical="center"/>
    </xf>
    <xf numFmtId="0" fontId="15" fillId="0" borderId="41" xfId="0" applyFont="1" applyBorder="1" applyAlignment="1">
      <alignment vertical="center" wrapText="1"/>
    </xf>
    <xf numFmtId="168" fontId="15" fillId="0" borderId="41" xfId="0" applyNumberFormat="1" applyFont="1" applyBorder="1" applyAlignment="1">
      <alignment vertical="center"/>
    </xf>
    <xf numFmtId="3" fontId="15" fillId="0" borderId="41" xfId="0" applyNumberFormat="1" applyFont="1" applyBorder="1" applyAlignment="1">
      <alignment horizontal="center" vertical="center"/>
    </xf>
    <xf numFmtId="0" fontId="15" fillId="0" borderId="29" xfId="0" applyFont="1" applyBorder="1" applyAlignment="1">
      <alignment vertical="top" wrapText="1"/>
    </xf>
    <xf numFmtId="0" fontId="15" fillId="0" borderId="42" xfId="0" applyFont="1" applyBorder="1" applyAlignment="1">
      <alignment vertical="top" wrapText="1"/>
    </xf>
    <xf numFmtId="0" fontId="15" fillId="0" borderId="2" xfId="0" applyFont="1" applyFill="1" applyBorder="1" applyAlignment="1">
      <alignment vertical="center" wrapText="1"/>
    </xf>
    <xf numFmtId="0" fontId="15" fillId="0" borderId="1" xfId="0" applyFont="1" applyFill="1" applyBorder="1" applyAlignment="1">
      <alignment vertical="center" wrapText="1"/>
    </xf>
    <xf numFmtId="4" fontId="15" fillId="0" borderId="41" xfId="0" applyNumberFormat="1" applyFont="1" applyBorder="1" applyAlignment="1">
      <alignment horizontal="center" vertical="center"/>
    </xf>
    <xf numFmtId="0" fontId="15" fillId="0" borderId="43" xfId="0" applyFont="1" applyBorder="1" applyAlignment="1">
      <alignment vertical="center"/>
    </xf>
    <xf numFmtId="0" fontId="0" fillId="0" borderId="24" xfId="0" applyBorder="1" applyAlignment="1">
      <alignment vertical="center"/>
    </xf>
    <xf numFmtId="0" fontId="15" fillId="0" borderId="41" xfId="0" applyFont="1" applyBorder="1" applyAlignment="1">
      <alignment horizontal="center" vertical="center"/>
    </xf>
    <xf numFmtId="0" fontId="15" fillId="0" borderId="23" xfId="0" applyFont="1" applyBorder="1" applyAlignment="1">
      <alignment horizontal="justify" vertical="top" wrapText="1"/>
    </xf>
    <xf numFmtId="0" fontId="35" fillId="0" borderId="0" xfId="0" applyFont="1" applyBorder="1" applyAlignment="1">
      <alignment vertical="center" wrapText="1"/>
    </xf>
    <xf numFmtId="0" fontId="36" fillId="0" borderId="1" xfId="0" applyFont="1" applyBorder="1" applyAlignment="1">
      <alignment vertical="center" wrapText="1"/>
    </xf>
    <xf numFmtId="0" fontId="36" fillId="0" borderId="5" xfId="0" applyFont="1" applyBorder="1" applyAlignment="1">
      <alignment vertical="center" wrapText="1"/>
    </xf>
    <xf numFmtId="0" fontId="37" fillId="0" borderId="23" xfId="0" applyFont="1" applyBorder="1" applyAlignment="1">
      <alignment horizontal="center"/>
    </xf>
    <xf numFmtId="0" fontId="37" fillId="0" borderId="0" xfId="0" applyFont="1" applyBorder="1" applyAlignment="1">
      <alignment horizontal="center"/>
    </xf>
    <xf numFmtId="0" fontId="38" fillId="12" borderId="21" xfId="0" applyFont="1" applyFill="1" applyBorder="1" applyAlignment="1">
      <alignment horizontal="center" vertical="top"/>
    </xf>
    <xf numFmtId="0" fontId="38" fillId="12" borderId="22" xfId="0" applyFont="1" applyFill="1" applyBorder="1" applyAlignment="1">
      <alignment horizontal="center" vertical="top"/>
    </xf>
    <xf numFmtId="0" fontId="39" fillId="12" borderId="44" xfId="0" applyFont="1" applyFill="1" applyBorder="1" applyAlignment="1">
      <alignment horizontal="center" vertical="top"/>
    </xf>
    <xf numFmtId="0" fontId="39" fillId="12" borderId="45" xfId="0" applyFont="1" applyFill="1" applyBorder="1" applyAlignment="1">
      <alignment horizontal="center" vertical="top"/>
    </xf>
    <xf numFmtId="0" fontId="33" fillId="0" borderId="46" xfId="0" applyFont="1" applyBorder="1" applyAlignment="1">
      <alignment horizontal="center" vertical="center" wrapText="1"/>
    </xf>
    <xf numFmtId="0" fontId="15" fillId="0" borderId="1" xfId="0" applyNumberFormat="1" applyFont="1" applyBorder="1" applyAlignment="1">
      <alignment vertical="center"/>
    </xf>
    <xf numFmtId="3" fontId="15" fillId="0" borderId="1" xfId="0" applyNumberFormat="1" applyFont="1" applyBorder="1" applyAlignment="1">
      <alignment horizontal="center" vertical="center"/>
    </xf>
    <xf numFmtId="0" fontId="15" fillId="0" borderId="5" xfId="0" applyNumberFormat="1" applyFont="1" applyBorder="1" applyAlignment="1">
      <alignment vertical="center"/>
    </xf>
    <xf numFmtId="0" fontId="15" fillId="0" borderId="0" xfId="0" applyNumberFormat="1" applyFont="1" applyBorder="1" applyAlignment="1">
      <alignment vertical="center"/>
    </xf>
    <xf numFmtId="0" fontId="33" fillId="0" borderId="0" xfId="0" applyFont="1" applyBorder="1" applyAlignment="1">
      <alignment horizontal="center" vertical="center" wrapText="1"/>
    </xf>
    <xf numFmtId="0" fontId="33" fillId="0" borderId="0" xfId="0" applyFont="1" applyFill="1" applyBorder="1" applyAlignment="1" applyProtection="1">
      <alignment horizontal="center" vertical="center" wrapText="1"/>
      <protection locked="0"/>
    </xf>
    <xf numFmtId="0" fontId="0" fillId="0" borderId="17" xfId="0" applyBorder="1" applyAlignment="1">
      <alignment horizontal="center" vertical="center" wrapText="1"/>
    </xf>
    <xf numFmtId="0" fontId="33" fillId="0" borderId="66" xfId="0" applyFont="1" applyFill="1" applyBorder="1" applyAlignment="1" applyProtection="1">
      <alignment horizontal="justify" vertical="center" wrapText="1"/>
      <protection locked="0"/>
    </xf>
    <xf numFmtId="0" fontId="15" fillId="0" borderId="4" xfId="0" applyFont="1" applyBorder="1" applyAlignment="1">
      <alignment horizontal="justify" vertical="top" wrapText="1"/>
    </xf>
    <xf numFmtId="175" fontId="15" fillId="0" borderId="1" xfId="0" applyNumberFormat="1" applyFont="1" applyBorder="1" applyAlignment="1">
      <alignment horizontal="center" vertical="center"/>
    </xf>
    <xf numFmtId="4" fontId="15" fillId="0" borderId="1" xfId="0" applyNumberFormat="1" applyFont="1" applyBorder="1" applyAlignment="1">
      <alignment vertical="center"/>
    </xf>
    <xf numFmtId="0" fontId="33" fillId="0" borderId="0" xfId="0" applyFont="1" applyFill="1" applyBorder="1" applyAlignment="1" applyProtection="1">
      <alignment horizontal="justify" vertical="center" wrapText="1"/>
      <protection locked="0"/>
    </xf>
    <xf numFmtId="0" fontId="0" fillId="0" borderId="0" xfId="0" applyBorder="1" applyAlignment="1">
      <alignment horizontal="center" vertical="center" wrapText="1"/>
    </xf>
    <xf numFmtId="3" fontId="0" fillId="0" borderId="0" xfId="0" applyNumberFormat="1" applyFont="1" applyBorder="1" applyAlignment="1">
      <alignment vertical="center"/>
    </xf>
    <xf numFmtId="3" fontId="0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" fontId="0" fillId="0" borderId="0" xfId="0" applyNumberFormat="1" applyFont="1" applyBorder="1" applyAlignment="1">
      <alignment horizontal="center" vertical="center"/>
    </xf>
    <xf numFmtId="0" fontId="40" fillId="0" borderId="0" xfId="0" applyFont="1" applyBorder="1" applyAlignment="1">
      <alignment horizontal="center" vertical="center" wrapText="1"/>
    </xf>
    <xf numFmtId="0" fontId="43" fillId="0" borderId="0" xfId="0" applyFont="1" applyAlignment="1">
      <alignment vertical="center"/>
    </xf>
    <xf numFmtId="0" fontId="44" fillId="0" borderId="0" xfId="0" applyFont="1"/>
    <xf numFmtId="3" fontId="13" fillId="14" borderId="67" xfId="0" applyNumberFormat="1" applyFont="1" applyFill="1" applyBorder="1" applyAlignment="1">
      <alignment horizontal="center" vertical="center" wrapText="1"/>
    </xf>
    <xf numFmtId="0" fontId="35" fillId="0" borderId="5" xfId="0" applyFont="1" applyBorder="1" applyAlignment="1">
      <alignment vertical="center"/>
    </xf>
    <xf numFmtId="0" fontId="34" fillId="0" borderId="5" xfId="0" applyFont="1" applyBorder="1" applyAlignment="1">
      <alignment vertical="center"/>
    </xf>
    <xf numFmtId="0" fontId="34" fillId="0" borderId="41" xfId="0" applyFont="1" applyBorder="1" applyAlignment="1">
      <alignment vertical="center"/>
    </xf>
    <xf numFmtId="0" fontId="34" fillId="0" borderId="14" xfId="0" applyFont="1" applyBorder="1" applyAlignment="1">
      <alignment vertical="center"/>
    </xf>
    <xf numFmtId="0" fontId="34" fillId="0" borderId="0" xfId="0" applyFont="1"/>
    <xf numFmtId="0" fontId="36" fillId="0" borderId="5" xfId="0" applyFont="1" applyBorder="1" applyAlignment="1">
      <alignment horizontal="center" vertical="center"/>
    </xf>
    <xf numFmtId="168" fontId="36" fillId="0" borderId="5" xfId="0" applyNumberFormat="1" applyFont="1" applyBorder="1" applyAlignment="1">
      <alignment vertical="center"/>
    </xf>
    <xf numFmtId="4" fontId="36" fillId="0" borderId="1" xfId="0" applyNumberFormat="1" applyFont="1" applyBorder="1" applyAlignment="1">
      <alignment vertical="center"/>
    </xf>
    <xf numFmtId="0" fontId="42" fillId="12" borderId="20" xfId="0" applyFont="1" applyFill="1" applyBorder="1" applyAlignment="1">
      <alignment horizontal="center" vertical="top"/>
    </xf>
    <xf numFmtId="0" fontId="39" fillId="12" borderId="21" xfId="0" applyFont="1" applyFill="1" applyBorder="1" applyAlignment="1">
      <alignment horizontal="center" vertical="top"/>
    </xf>
    <xf numFmtId="0" fontId="39" fillId="12" borderId="22" xfId="0" applyFont="1" applyFill="1" applyBorder="1" applyAlignment="1">
      <alignment horizontal="center" vertical="top"/>
    </xf>
    <xf numFmtId="4" fontId="15" fillId="0" borderId="7" xfId="0" applyNumberFormat="1" applyFont="1" applyBorder="1" applyAlignment="1">
      <alignment horizontal="center" vertical="center"/>
    </xf>
    <xf numFmtId="0" fontId="41" fillId="0" borderId="0" xfId="0" applyFont="1" applyAlignment="1">
      <alignment horizontal="center"/>
    </xf>
    <xf numFmtId="0" fontId="16" fillId="0" borderId="0" xfId="0" applyFont="1" applyAlignment="1">
      <alignment horizontal="left" vertical="center" wrapText="1"/>
    </xf>
    <xf numFmtId="0" fontId="16" fillId="0" borderId="0" xfId="0" applyFont="1" applyAlignment="1">
      <alignment horizontal="left" vertical="center"/>
    </xf>
    <xf numFmtId="0" fontId="41" fillId="0" borderId="23" xfId="0" applyFont="1" applyBorder="1" applyAlignment="1">
      <alignment horizontal="center"/>
    </xf>
    <xf numFmtId="0" fontId="41" fillId="0" borderId="0" xfId="0" applyFont="1" applyBorder="1" applyAlignment="1">
      <alignment horizontal="center"/>
    </xf>
    <xf numFmtId="0" fontId="15" fillId="0" borderId="29" xfId="0" applyFont="1" applyBorder="1" applyAlignment="1">
      <alignment horizontal="justify" vertical="top" wrapText="1"/>
    </xf>
    <xf numFmtId="0" fontId="15" fillId="0" borderId="42" xfId="0" applyFont="1" applyBorder="1" applyAlignment="1">
      <alignment horizontal="justify" vertical="top" wrapText="1"/>
    </xf>
    <xf numFmtId="0" fontId="43" fillId="0" borderId="0" xfId="0" applyFont="1" applyAlignment="1">
      <alignment horizontal="left" vertical="center" wrapText="1"/>
    </xf>
    <xf numFmtId="0" fontId="43" fillId="0" borderId="0" xfId="0" applyFont="1" applyAlignment="1">
      <alignment horizontal="left" vertical="center"/>
    </xf>
    <xf numFmtId="4" fontId="15" fillId="0" borderId="2" xfId="0" applyNumberFormat="1" applyFont="1" applyBorder="1" applyAlignment="1">
      <alignment horizontal="center" vertical="center"/>
    </xf>
    <xf numFmtId="0" fontId="42" fillId="12" borderId="47" xfId="0" applyFont="1" applyFill="1" applyBorder="1" applyAlignment="1">
      <alignment horizontal="center" vertical="top"/>
    </xf>
    <xf numFmtId="0" fontId="12" fillId="12" borderId="20" xfId="0" applyFont="1" applyFill="1" applyBorder="1" applyAlignment="1">
      <alignment horizontal="center" vertical="top"/>
    </xf>
    <xf numFmtId="0" fontId="0" fillId="0" borderId="49" xfId="0" applyBorder="1" applyAlignment="1">
      <alignment horizontal="center"/>
    </xf>
    <xf numFmtId="0" fontId="9" fillId="0" borderId="1" xfId="0" applyFont="1" applyBorder="1" applyAlignment="1">
      <alignment horizontal="justify" vertical="center" wrapText="1"/>
    </xf>
    <xf numFmtId="0" fontId="22" fillId="0" borderId="28" xfId="0" applyFont="1" applyBorder="1" applyAlignment="1">
      <alignment horizontal="center" vertical="center"/>
    </xf>
    <xf numFmtId="0" fontId="22" fillId="11" borderId="28" xfId="0" applyFont="1" applyFill="1" applyBorder="1" applyAlignment="1">
      <alignment horizontal="center" vertical="center"/>
    </xf>
    <xf numFmtId="164" fontId="25" fillId="0" borderId="10" xfId="25" applyFont="1" applyBorder="1" applyAlignment="1">
      <alignment horizontal="center" vertical="center"/>
    </xf>
    <xf numFmtId="0" fontId="25" fillId="0" borderId="2" xfId="0" applyFont="1" applyBorder="1" applyAlignment="1">
      <alignment horizontal="justify" vertical="center" wrapText="1"/>
    </xf>
    <xf numFmtId="164" fontId="25" fillId="0" borderId="1" xfId="25" applyFont="1" applyBorder="1" applyAlignment="1">
      <alignment horizontal="center" vertical="center"/>
    </xf>
    <xf numFmtId="0" fontId="25" fillId="0" borderId="28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justify" vertical="top" wrapText="1"/>
    </xf>
    <xf numFmtId="4" fontId="15" fillId="0" borderId="5" xfId="0" applyNumberFormat="1" applyFont="1" applyBorder="1" applyAlignment="1">
      <alignment horizontal="center" vertical="center"/>
    </xf>
    <xf numFmtId="0" fontId="32" fillId="0" borderId="70" xfId="0" applyFont="1" applyFill="1" applyBorder="1" applyAlignment="1" applyProtection="1">
      <alignment horizontal="justify" vertical="top" wrapText="1"/>
      <protection locked="0"/>
    </xf>
    <xf numFmtId="0" fontId="32" fillId="0" borderId="29" xfId="0" applyFont="1" applyFill="1" applyBorder="1" applyAlignment="1" applyProtection="1">
      <alignment horizontal="justify" vertical="center" wrapText="1"/>
      <protection locked="0"/>
    </xf>
    <xf numFmtId="0" fontId="41" fillId="0" borderId="23" xfId="0" applyFont="1" applyBorder="1" applyAlignment="1">
      <alignment horizontal="center"/>
    </xf>
    <xf numFmtId="0" fontId="41" fillId="0" borderId="0" xfId="0" applyFont="1" applyBorder="1" applyAlignment="1">
      <alignment horizontal="center"/>
    </xf>
    <xf numFmtId="0" fontId="42" fillId="12" borderId="20" xfId="0" applyFont="1" applyFill="1" applyBorder="1" applyAlignment="1">
      <alignment horizontal="center" vertical="top"/>
    </xf>
    <xf numFmtId="0" fontId="39" fillId="12" borderId="21" xfId="0" applyFont="1" applyFill="1" applyBorder="1" applyAlignment="1">
      <alignment horizontal="center" vertical="top"/>
    </xf>
    <xf numFmtId="0" fontId="39" fillId="12" borderId="22" xfId="0" applyFont="1" applyFill="1" applyBorder="1" applyAlignment="1">
      <alignment horizontal="center" vertical="top"/>
    </xf>
    <xf numFmtId="0" fontId="45" fillId="12" borderId="21" xfId="0" applyFont="1" applyFill="1" applyBorder="1" applyAlignment="1">
      <alignment horizontal="center" vertical="top"/>
    </xf>
    <xf numFmtId="0" fontId="45" fillId="12" borderId="22" xfId="0" applyFont="1" applyFill="1" applyBorder="1" applyAlignment="1">
      <alignment horizontal="center" vertical="top"/>
    </xf>
    <xf numFmtId="4" fontId="15" fillId="0" borderId="5" xfId="0" applyNumberFormat="1" applyFont="1" applyBorder="1" applyAlignment="1">
      <alignment horizontal="center" vertical="center"/>
    </xf>
    <xf numFmtId="0" fontId="15" fillId="0" borderId="42" xfId="0" applyFont="1" applyBorder="1" applyAlignment="1">
      <alignment horizontal="center" vertical="top" wrapText="1"/>
    </xf>
    <xf numFmtId="168" fontId="15" fillId="4" borderId="5" xfId="0" applyNumberFormat="1" applyFont="1" applyFill="1" applyBorder="1" applyAlignment="1">
      <alignment vertical="center"/>
    </xf>
    <xf numFmtId="0" fontId="15" fillId="4" borderId="5" xfId="0" applyFont="1" applyFill="1" applyBorder="1" applyAlignment="1">
      <alignment horizontal="center" vertical="center"/>
    </xf>
    <xf numFmtId="0" fontId="15" fillId="0" borderId="23" xfId="0" applyFont="1" applyBorder="1" applyAlignment="1">
      <alignment horizontal="center" vertical="center" wrapText="1"/>
    </xf>
    <xf numFmtId="0" fontId="42" fillId="4" borderId="20" xfId="0" applyFont="1" applyFill="1" applyBorder="1" applyAlignment="1">
      <alignment horizontal="center" vertical="top"/>
    </xf>
    <xf numFmtId="0" fontId="1" fillId="4" borderId="2" xfId="0" applyFont="1" applyFill="1" applyBorder="1" applyAlignment="1">
      <alignment horizontal="center" vertical="center" wrapText="1"/>
    </xf>
    <xf numFmtId="4" fontId="15" fillId="0" borderId="7" xfId="0" applyNumberFormat="1" applyFont="1" applyBorder="1" applyAlignment="1">
      <alignment horizontal="center" vertical="center"/>
    </xf>
    <xf numFmtId="0" fontId="42" fillId="12" borderId="20" xfId="0" applyFont="1" applyFill="1" applyBorder="1" applyAlignment="1">
      <alignment horizontal="center" vertical="top"/>
    </xf>
    <xf numFmtId="0" fontId="39" fillId="12" borderId="21" xfId="0" applyFont="1" applyFill="1" applyBorder="1" applyAlignment="1">
      <alignment horizontal="center" vertical="top"/>
    </xf>
    <xf numFmtId="0" fontId="39" fillId="12" borderId="22" xfId="0" applyFont="1" applyFill="1" applyBorder="1" applyAlignment="1">
      <alignment horizontal="center" vertical="top"/>
    </xf>
    <xf numFmtId="0" fontId="41" fillId="0" borderId="0" xfId="0" applyFont="1" applyAlignment="1">
      <alignment horizontal="center"/>
    </xf>
    <xf numFmtId="0" fontId="0" fillId="0" borderId="3" xfId="0" applyBorder="1" applyAlignment="1">
      <alignment horizontal="center"/>
    </xf>
    <xf numFmtId="0" fontId="41" fillId="0" borderId="23" xfId="0" applyFont="1" applyBorder="1" applyAlignment="1">
      <alignment horizontal="center"/>
    </xf>
    <xf numFmtId="0" fontId="41" fillId="0" borderId="0" xfId="0" applyFont="1" applyBorder="1" applyAlignment="1">
      <alignment horizontal="center"/>
    </xf>
    <xf numFmtId="0" fontId="33" fillId="0" borderId="7" xfId="0" applyFont="1" applyFill="1" applyBorder="1" applyAlignment="1" applyProtection="1">
      <alignment horizontal="center" vertical="center" wrapText="1"/>
      <protection locked="0"/>
    </xf>
    <xf numFmtId="0" fontId="33" fillId="4" borderId="6" xfId="0" applyFont="1" applyFill="1" applyBorder="1" applyAlignment="1">
      <alignment horizontal="center" vertical="center" wrapText="1"/>
    </xf>
    <xf numFmtId="0" fontId="15" fillId="0" borderId="42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4" fontId="15" fillId="0" borderId="2" xfId="0" applyNumberFormat="1" applyFont="1" applyBorder="1" applyAlignment="1">
      <alignment horizontal="center" vertical="center"/>
    </xf>
    <xf numFmtId="168" fontId="15" fillId="0" borderId="1" xfId="0" applyNumberFormat="1" applyFont="1" applyBorder="1" applyAlignment="1">
      <alignment horizontal="right" vertical="center"/>
    </xf>
    <xf numFmtId="168" fontId="0" fillId="0" borderId="1" xfId="0" applyNumberFormat="1" applyBorder="1"/>
    <xf numFmtId="0" fontId="0" fillId="0" borderId="42" xfId="0" applyBorder="1" applyAlignment="1"/>
    <xf numFmtId="0" fontId="0" fillId="0" borderId="7" xfId="0" applyBorder="1" applyAlignment="1"/>
    <xf numFmtId="0" fontId="1" fillId="3" borderId="7" xfId="0" applyFont="1" applyFill="1" applyBorder="1" applyAlignment="1">
      <alignment horizontal="center" vertical="center" wrapText="1"/>
    </xf>
    <xf numFmtId="0" fontId="1" fillId="3" borderId="60" xfId="0" applyFont="1" applyFill="1" applyBorder="1" applyAlignment="1">
      <alignment horizontal="center" vertical="center" wrapText="1"/>
    </xf>
    <xf numFmtId="0" fontId="18" fillId="0" borderId="46" xfId="0" applyFont="1" applyBorder="1" applyAlignment="1">
      <alignment horizontal="center" vertical="center" wrapText="1"/>
    </xf>
    <xf numFmtId="0" fontId="15" fillId="0" borderId="2" xfId="0" applyFont="1" applyBorder="1" applyAlignment="1">
      <alignment vertical="center" wrapText="1"/>
    </xf>
    <xf numFmtId="0" fontId="15" fillId="0" borderId="7" xfId="0" applyFont="1" applyBorder="1" applyAlignment="1">
      <alignment horizontal="center" vertical="center"/>
    </xf>
    <xf numFmtId="168" fontId="15" fillId="0" borderId="7" xfId="0" applyNumberFormat="1" applyFont="1" applyBorder="1" applyAlignment="1">
      <alignment vertical="center"/>
    </xf>
    <xf numFmtId="168" fontId="15" fillId="0" borderId="2" xfId="0" applyNumberFormat="1" applyFont="1" applyBorder="1" applyAlignment="1">
      <alignment vertical="center"/>
    </xf>
    <xf numFmtId="0" fontId="15" fillId="0" borderId="2" xfId="0" applyFont="1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60" xfId="0" applyBorder="1" applyAlignment="1">
      <alignment vertical="center"/>
    </xf>
    <xf numFmtId="0" fontId="35" fillId="0" borderId="42" xfId="0" applyFont="1" applyBorder="1" applyAlignment="1">
      <alignment horizontal="center" vertical="center" wrapText="1"/>
    </xf>
    <xf numFmtId="4" fontId="15" fillId="0" borderId="7" xfId="0" applyNumberFormat="1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 wrapText="1"/>
    </xf>
    <xf numFmtId="0" fontId="36" fillId="0" borderId="6" xfId="0" applyFont="1" applyBorder="1" applyAlignment="1">
      <alignment horizontal="center" vertical="center" wrapText="1"/>
    </xf>
    <xf numFmtId="0" fontId="15" fillId="0" borderId="7" xfId="0" applyFont="1" applyBorder="1" applyAlignment="1">
      <alignment vertical="center"/>
    </xf>
    <xf numFmtId="168" fontId="49" fillId="0" borderId="1" xfId="0" applyNumberFormat="1" applyFont="1" applyBorder="1" applyAlignment="1">
      <alignment vertical="center"/>
    </xf>
    <xf numFmtId="0" fontId="15" fillId="17" borderId="1" xfId="0" applyFont="1" applyFill="1" applyBorder="1" applyAlignment="1">
      <alignment horizontal="center" vertical="center" wrapText="1"/>
    </xf>
    <xf numFmtId="4" fontId="15" fillId="17" borderId="1" xfId="0" applyNumberFormat="1" applyFont="1" applyFill="1" applyBorder="1" applyAlignment="1">
      <alignment horizontal="center" vertical="center"/>
    </xf>
    <xf numFmtId="0" fontId="15" fillId="17" borderId="41" xfId="0" applyFont="1" applyFill="1" applyBorder="1" applyAlignment="1">
      <alignment vertical="center" wrapText="1"/>
    </xf>
    <xf numFmtId="3" fontId="15" fillId="17" borderId="41" xfId="0" applyNumberFormat="1" applyFont="1" applyFill="1" applyBorder="1" applyAlignment="1">
      <alignment horizontal="center" vertical="center"/>
    </xf>
    <xf numFmtId="168" fontId="15" fillId="17" borderId="41" xfId="0" applyNumberFormat="1" applyFont="1" applyFill="1" applyBorder="1" applyAlignment="1">
      <alignment vertical="center"/>
    </xf>
    <xf numFmtId="168" fontId="15" fillId="17" borderId="5" xfId="0" applyNumberFormat="1" applyFont="1" applyFill="1" applyBorder="1" applyAlignment="1">
      <alignment vertical="center"/>
    </xf>
    <xf numFmtId="0" fontId="15" fillId="17" borderId="41" xfId="0" applyFont="1" applyFill="1" applyBorder="1" applyAlignment="1">
      <alignment horizontal="center" vertical="center"/>
    </xf>
    <xf numFmtId="0" fontId="15" fillId="10" borderId="16" xfId="0" applyFont="1" applyFill="1" applyBorder="1" applyAlignment="1">
      <alignment horizontal="center" vertical="center"/>
    </xf>
    <xf numFmtId="168" fontId="15" fillId="10" borderId="16" xfId="0" applyNumberFormat="1" applyFont="1" applyFill="1" applyBorder="1" applyAlignment="1">
      <alignment vertical="center"/>
    </xf>
    <xf numFmtId="168" fontId="15" fillId="10" borderId="1" xfId="0" applyNumberFormat="1" applyFont="1" applyFill="1" applyBorder="1" applyAlignment="1">
      <alignment vertical="center"/>
    </xf>
    <xf numFmtId="168" fontId="15" fillId="10" borderId="5" xfId="0" applyNumberFormat="1" applyFont="1" applyFill="1" applyBorder="1" applyAlignment="1">
      <alignment vertical="center"/>
    </xf>
    <xf numFmtId="4" fontId="35" fillId="10" borderId="7" xfId="0" applyNumberFormat="1" applyFont="1" applyFill="1" applyBorder="1" applyAlignment="1">
      <alignment horizontal="center" vertical="center"/>
    </xf>
    <xf numFmtId="0" fontId="15" fillId="4" borderId="42" xfId="0" applyFont="1" applyFill="1" applyBorder="1" applyAlignment="1">
      <alignment horizontal="center" vertical="center" wrapText="1"/>
    </xf>
    <xf numFmtId="0" fontId="15" fillId="4" borderId="7" xfId="0" applyFont="1" applyFill="1" applyBorder="1" applyAlignment="1">
      <alignment horizontal="center" vertical="center" wrapText="1"/>
    </xf>
    <xf numFmtId="0" fontId="15" fillId="4" borderId="41" xfId="0" applyFont="1" applyFill="1" applyBorder="1" applyAlignment="1">
      <alignment vertical="center" wrapText="1"/>
    </xf>
    <xf numFmtId="0" fontId="15" fillId="4" borderId="41" xfId="0" applyFont="1" applyFill="1" applyBorder="1" applyAlignment="1">
      <alignment horizontal="center" vertical="center"/>
    </xf>
    <xf numFmtId="168" fontId="15" fillId="4" borderId="41" xfId="0" applyNumberFormat="1" applyFont="1" applyFill="1" applyBorder="1" applyAlignment="1">
      <alignment vertical="center"/>
    </xf>
    <xf numFmtId="0" fontId="15" fillId="4" borderId="1" xfId="0" applyFont="1" applyFill="1" applyBorder="1" applyAlignment="1">
      <alignment vertical="center"/>
    </xf>
    <xf numFmtId="0" fontId="15" fillId="4" borderId="5" xfId="0" applyFont="1" applyFill="1" applyBorder="1" applyAlignment="1">
      <alignment vertical="center"/>
    </xf>
    <xf numFmtId="0" fontId="0" fillId="4" borderId="5" xfId="0" applyFill="1" applyBorder="1" applyAlignment="1">
      <alignment vertical="center"/>
    </xf>
    <xf numFmtId="0" fontId="0" fillId="4" borderId="14" xfId="0" applyFill="1" applyBorder="1" applyAlignment="1">
      <alignment vertical="center"/>
    </xf>
    <xf numFmtId="0" fontId="0" fillId="4" borderId="0" xfId="0" applyFill="1"/>
    <xf numFmtId="168" fontId="15" fillId="0" borderId="2" xfId="0" applyNumberFormat="1" applyFont="1" applyBorder="1" applyAlignment="1">
      <alignment horizontal="center" vertical="center"/>
    </xf>
    <xf numFmtId="2" fontId="15" fillId="0" borderId="5" xfId="0" applyNumberFormat="1" applyFont="1" applyBorder="1" applyAlignment="1">
      <alignment horizontal="center" vertical="center"/>
    </xf>
    <xf numFmtId="0" fontId="33" fillId="0" borderId="1" xfId="0" applyFont="1" applyFill="1" applyBorder="1" applyAlignment="1" applyProtection="1">
      <alignment horizontal="justify" vertical="center" wrapText="1"/>
      <protection locked="0"/>
    </xf>
    <xf numFmtId="0" fontId="0" fillId="0" borderId="2" xfId="0" applyBorder="1"/>
    <xf numFmtId="0" fontId="51" fillId="0" borderId="1" xfId="0" applyFont="1" applyBorder="1" applyAlignment="1">
      <alignment vertical="center" wrapText="1"/>
    </xf>
    <xf numFmtId="0" fontId="42" fillId="12" borderId="25" xfId="0" applyFont="1" applyFill="1" applyBorder="1" applyAlignment="1">
      <alignment horizontal="center" vertical="top"/>
    </xf>
    <xf numFmtId="4" fontId="15" fillId="0" borderId="1" xfId="0" applyNumberFormat="1" applyFont="1" applyBorder="1" applyAlignment="1">
      <alignment horizontal="center" vertical="center"/>
    </xf>
    <xf numFmtId="0" fontId="0" fillId="0" borderId="4" xfId="0" applyBorder="1"/>
    <xf numFmtId="0" fontId="50" fillId="0" borderId="40" xfId="0" applyFont="1" applyBorder="1" applyAlignment="1">
      <alignment horizontal="center" vertical="center" wrapText="1"/>
    </xf>
    <xf numFmtId="0" fontId="42" fillId="12" borderId="25" xfId="0" applyFont="1" applyFill="1" applyBorder="1" applyAlignment="1">
      <alignment horizontal="center" vertical="top"/>
    </xf>
    <xf numFmtId="0" fontId="51" fillId="0" borderId="40" xfId="0" applyFont="1" applyBorder="1" applyAlignment="1">
      <alignment horizontal="justify" vertical="center" wrapText="1"/>
    </xf>
    <xf numFmtId="0" fontId="1" fillId="4" borderId="7" xfId="0" applyFont="1" applyFill="1" applyBorder="1" applyAlignment="1">
      <alignment horizontal="center" vertical="center" wrapText="1"/>
    </xf>
    <xf numFmtId="0" fontId="2" fillId="4" borderId="18" xfId="0" applyFont="1" applyFill="1" applyBorder="1" applyAlignment="1">
      <alignment horizontal="center" wrapText="1"/>
    </xf>
    <xf numFmtId="0" fontId="1" fillId="4" borderId="60" xfId="0" applyFont="1" applyFill="1" applyBorder="1" applyAlignment="1">
      <alignment horizontal="center" vertical="center" wrapText="1"/>
    </xf>
    <xf numFmtId="0" fontId="16" fillId="4" borderId="0" xfId="0" applyFont="1" applyFill="1" applyBorder="1" applyAlignment="1">
      <alignment horizontal="center"/>
    </xf>
    <xf numFmtId="0" fontId="16" fillId="4" borderId="7" xfId="0" applyFont="1" applyFill="1" applyBorder="1" applyAlignment="1"/>
    <xf numFmtId="0" fontId="1" fillId="3" borderId="8" xfId="0" applyFont="1" applyFill="1" applyBorder="1" applyAlignment="1">
      <alignment horizontal="center" vertical="center" wrapText="1"/>
    </xf>
    <xf numFmtId="0" fontId="39" fillId="12" borderId="36" xfId="0" applyFont="1" applyFill="1" applyBorder="1" applyAlignment="1">
      <alignment horizontal="center" vertical="top"/>
    </xf>
    <xf numFmtId="0" fontId="39" fillId="12" borderId="37" xfId="0" applyFont="1" applyFill="1" applyBorder="1" applyAlignment="1">
      <alignment horizontal="center" vertical="top"/>
    </xf>
    <xf numFmtId="0" fontId="50" fillId="0" borderId="0" xfId="0" applyFont="1" applyBorder="1" applyAlignment="1">
      <alignment horizontal="center" vertical="center" wrapText="1"/>
    </xf>
    <xf numFmtId="0" fontId="52" fillId="4" borderId="2" xfId="0" applyFont="1" applyFill="1" applyBorder="1" applyAlignment="1">
      <alignment horizontal="left" vertical="center" wrapText="1"/>
    </xf>
    <xf numFmtId="168" fontId="15" fillId="0" borderId="7" xfId="0" applyNumberFormat="1" applyFont="1" applyBorder="1" applyAlignment="1">
      <alignment horizontal="right"/>
    </xf>
    <xf numFmtId="168" fontId="3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3" fillId="0" borderId="41" xfId="0" applyFont="1" applyFill="1" applyBorder="1" applyAlignment="1" applyProtection="1">
      <alignment horizontal="center" vertical="center" wrapText="1"/>
      <protection locked="0"/>
    </xf>
    <xf numFmtId="2" fontId="15" fillId="0" borderId="1" xfId="0" applyNumberFormat="1" applyFont="1" applyBorder="1" applyAlignment="1">
      <alignment horizontal="center" vertical="center"/>
    </xf>
    <xf numFmtId="4" fontId="15" fillId="0" borderId="7" xfId="0" applyNumberFormat="1" applyFont="1" applyBorder="1" applyAlignment="1">
      <alignment horizontal="center" vertical="center"/>
    </xf>
    <xf numFmtId="0" fontId="15" fillId="0" borderId="42" xfId="0" applyFont="1" applyBorder="1" applyAlignment="1">
      <alignment horizontal="center" vertical="center" wrapText="1"/>
    </xf>
    <xf numFmtId="4" fontId="15" fillId="0" borderId="7" xfId="0" applyNumberFormat="1" applyFont="1" applyBorder="1" applyAlignment="1">
      <alignment horizontal="center" vertical="center"/>
    </xf>
    <xf numFmtId="0" fontId="15" fillId="0" borderId="42" xfId="0" applyFont="1" applyBorder="1" applyAlignment="1">
      <alignment horizontal="center" vertical="center" wrapText="1"/>
    </xf>
    <xf numFmtId="3" fontId="15" fillId="0" borderId="5" xfId="0" applyNumberFormat="1" applyFont="1" applyBorder="1" applyAlignment="1">
      <alignment horizontal="center" vertical="center"/>
    </xf>
    <xf numFmtId="0" fontId="0" fillId="0" borderId="16" xfId="0" applyBorder="1" applyAlignment="1">
      <alignment vertical="center"/>
    </xf>
    <xf numFmtId="4" fontId="15" fillId="0" borderId="7" xfId="0" applyNumberFormat="1" applyFont="1" applyBorder="1" applyAlignment="1">
      <alignment horizontal="center" vertical="center"/>
    </xf>
    <xf numFmtId="4" fontId="15" fillId="0" borderId="2" xfId="0" applyNumberFormat="1" applyFont="1" applyBorder="1" applyAlignment="1">
      <alignment horizontal="center" vertical="center"/>
    </xf>
    <xf numFmtId="0" fontId="15" fillId="0" borderId="7" xfId="0" applyFont="1" applyBorder="1" applyAlignment="1">
      <alignment vertical="center" wrapText="1"/>
    </xf>
    <xf numFmtId="168" fontId="15" fillId="0" borderId="71" xfId="0" applyNumberFormat="1" applyFont="1" applyBorder="1" applyAlignment="1">
      <alignment vertical="center"/>
    </xf>
    <xf numFmtId="0" fontId="15" fillId="0" borderId="2" xfId="0" applyFont="1" applyBorder="1" applyAlignment="1">
      <alignment horizontal="center" vertical="center"/>
    </xf>
    <xf numFmtId="0" fontId="15" fillId="0" borderId="71" xfId="0" applyFont="1" applyBorder="1" applyAlignment="1">
      <alignment horizontal="center" vertical="center"/>
    </xf>
    <xf numFmtId="168" fontId="15" fillId="0" borderId="3" xfId="0" applyNumberFormat="1" applyFont="1" applyBorder="1" applyAlignment="1">
      <alignment vertical="center"/>
    </xf>
    <xf numFmtId="0" fontId="15" fillId="0" borderId="3" xfId="0" applyFont="1" applyBorder="1" applyAlignment="1">
      <alignment vertical="center" wrapText="1"/>
    </xf>
    <xf numFmtId="0" fontId="15" fillId="0" borderId="3" xfId="0" applyFont="1" applyBorder="1" applyAlignment="1">
      <alignment horizontal="center" vertical="center"/>
    </xf>
    <xf numFmtId="0" fontId="15" fillId="0" borderId="2" xfId="0" applyFont="1" applyBorder="1" applyAlignment="1">
      <alignment horizontal="justify" vertical="top" wrapText="1"/>
    </xf>
    <xf numFmtId="0" fontId="35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4" fontId="15" fillId="0" borderId="7" xfId="0" applyNumberFormat="1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 wrapText="1"/>
    </xf>
    <xf numFmtId="0" fontId="15" fillId="4" borderId="7" xfId="0" applyFont="1" applyFill="1" applyBorder="1" applyAlignment="1">
      <alignment horizontal="center" vertical="center" wrapText="1"/>
    </xf>
    <xf numFmtId="0" fontId="36" fillId="0" borderId="6" xfId="0" applyFont="1" applyBorder="1" applyAlignment="1">
      <alignment horizontal="center" vertical="center" wrapText="1"/>
    </xf>
    <xf numFmtId="4" fontId="35" fillId="10" borderId="7" xfId="0" applyNumberFormat="1" applyFont="1" applyFill="1" applyBorder="1" applyAlignment="1">
      <alignment horizontal="center" vertical="center"/>
    </xf>
    <xf numFmtId="0" fontId="15" fillId="4" borderId="42" xfId="0" applyFont="1" applyFill="1" applyBorder="1" applyAlignment="1">
      <alignment horizontal="center" vertical="center" wrapText="1"/>
    </xf>
    <xf numFmtId="4" fontId="15" fillId="0" borderId="7" xfId="0" applyNumberFormat="1" applyFont="1" applyBorder="1" applyAlignment="1">
      <alignment horizontal="center" vertical="center"/>
    </xf>
    <xf numFmtId="0" fontId="15" fillId="0" borderId="42" xfId="0" applyFont="1" applyBorder="1" applyAlignment="1">
      <alignment horizontal="center" vertical="center" wrapText="1"/>
    </xf>
    <xf numFmtId="0" fontId="33" fillId="0" borderId="7" xfId="0" applyFont="1" applyFill="1" applyBorder="1" applyAlignment="1" applyProtection="1">
      <alignment horizontal="center" vertical="center" wrapText="1"/>
      <protection locked="0"/>
    </xf>
    <xf numFmtId="0" fontId="33" fillId="0" borderId="6" xfId="0" applyFont="1" applyBorder="1" applyAlignment="1">
      <alignment horizontal="center" vertical="center" wrapText="1"/>
    </xf>
    <xf numFmtId="0" fontId="50" fillId="0" borderId="6" xfId="0" applyFont="1" applyBorder="1" applyAlignment="1">
      <alignment horizontal="center" vertical="center" wrapText="1"/>
    </xf>
    <xf numFmtId="168" fontId="53" fillId="0" borderId="0" xfId="0" applyNumberFormat="1" applyFont="1" applyBorder="1" applyAlignment="1">
      <alignment horizontal="center"/>
    </xf>
    <xf numFmtId="168" fontId="49" fillId="0" borderId="5" xfId="0" applyNumberFormat="1" applyFont="1" applyBorder="1" applyAlignment="1">
      <alignment vertical="center"/>
    </xf>
    <xf numFmtId="0" fontId="15" fillId="17" borderId="6" xfId="0" applyFont="1" applyFill="1" applyBorder="1" applyAlignment="1">
      <alignment horizontal="center" vertical="center" wrapText="1"/>
    </xf>
    <xf numFmtId="4" fontId="15" fillId="17" borderId="7" xfId="0" applyNumberFormat="1" applyFont="1" applyFill="1" applyBorder="1" applyAlignment="1">
      <alignment horizontal="center" vertical="center"/>
    </xf>
    <xf numFmtId="168" fontId="41" fillId="0" borderId="0" xfId="0" applyNumberFormat="1" applyFont="1" applyBorder="1" applyAlignment="1">
      <alignment horizontal="center"/>
    </xf>
    <xf numFmtId="0" fontId="15" fillId="0" borderId="0" xfId="0" applyNumberFormat="1" applyFont="1" applyBorder="1" applyAlignment="1">
      <alignment horizontal="center" vertical="center"/>
    </xf>
    <xf numFmtId="0" fontId="15" fillId="0" borderId="6" xfId="0" applyFont="1" applyBorder="1" applyAlignment="1">
      <alignment horizontal="justify" vertical="top" wrapText="1"/>
    </xf>
    <xf numFmtId="0" fontId="0" fillId="0" borderId="71" xfId="0" applyBorder="1" applyAlignment="1">
      <alignment vertical="center"/>
    </xf>
    <xf numFmtId="168" fontId="49" fillId="0" borderId="2" xfId="0" applyNumberFormat="1" applyFont="1" applyBorder="1" applyAlignment="1">
      <alignment vertical="center"/>
    </xf>
    <xf numFmtId="168" fontId="49" fillId="0" borderId="0" xfId="0" applyNumberFormat="1" applyFont="1" applyBorder="1" applyAlignment="1">
      <alignment vertical="center"/>
    </xf>
    <xf numFmtId="0" fontId="49" fillId="4" borderId="42" xfId="0" applyFont="1" applyFill="1" applyBorder="1" applyAlignment="1">
      <alignment horizontal="center" vertical="center" wrapText="1"/>
    </xf>
    <xf numFmtId="0" fontId="49" fillId="4" borderId="7" xfId="0" applyFont="1" applyFill="1" applyBorder="1" applyAlignment="1">
      <alignment horizontal="center" vertical="center" wrapText="1"/>
    </xf>
    <xf numFmtId="0" fontId="49" fillId="0" borderId="2" xfId="0" applyFont="1" applyBorder="1" applyAlignment="1">
      <alignment vertical="center" wrapText="1"/>
    </xf>
    <xf numFmtId="0" fontId="49" fillId="0" borderId="71" xfId="0" applyFont="1" applyBorder="1" applyAlignment="1">
      <alignment horizontal="center" vertical="center"/>
    </xf>
    <xf numFmtId="168" fontId="49" fillId="0" borderId="71" xfId="0" applyNumberFormat="1" applyFont="1" applyBorder="1" applyAlignment="1">
      <alignment vertical="center"/>
    </xf>
    <xf numFmtId="168" fontId="49" fillId="0" borderId="3" xfId="0" applyNumberFormat="1" applyFont="1" applyBorder="1" applyAlignment="1">
      <alignment vertical="center"/>
    </xf>
    <xf numFmtId="0" fontId="49" fillId="0" borderId="2" xfId="0" applyFont="1" applyBorder="1" applyAlignment="1">
      <alignment vertical="center"/>
    </xf>
    <xf numFmtId="0" fontId="49" fillId="0" borderId="7" xfId="0" applyFont="1" applyBorder="1" applyAlignment="1">
      <alignment vertical="center"/>
    </xf>
    <xf numFmtId="0" fontId="16" fillId="0" borderId="7" xfId="0" applyFont="1" applyBorder="1" applyAlignment="1">
      <alignment vertical="center"/>
    </xf>
    <xf numFmtId="0" fontId="16" fillId="0" borderId="60" xfId="0" applyFont="1" applyBorder="1" applyAlignment="1">
      <alignment vertical="center"/>
    </xf>
    <xf numFmtId="0" fontId="16" fillId="0" borderId="0" xfId="0" applyFont="1"/>
    <xf numFmtId="168" fontId="15" fillId="0" borderId="7" xfId="0" applyNumberFormat="1" applyFont="1" applyBorder="1" applyAlignment="1">
      <alignment horizontal="center" vertical="center"/>
    </xf>
    <xf numFmtId="168" fontId="49" fillId="17" borderId="5" xfId="0" applyNumberFormat="1" applyFont="1" applyFill="1" applyBorder="1" applyAlignment="1">
      <alignment vertical="center"/>
    </xf>
    <xf numFmtId="168" fontId="15" fillId="0" borderId="5" xfId="0" applyNumberFormat="1" applyFont="1" applyBorder="1"/>
    <xf numFmtId="0" fontId="51" fillId="0" borderId="0" xfId="0" applyFont="1" applyBorder="1" applyAlignment="1">
      <alignment horizontal="center" vertical="center" wrapText="1"/>
    </xf>
    <xf numFmtId="3" fontId="15" fillId="0" borderId="0" xfId="0" applyNumberFormat="1" applyFont="1" applyBorder="1" applyAlignment="1">
      <alignment horizontal="center" vertical="center"/>
    </xf>
    <xf numFmtId="168" fontId="15" fillId="0" borderId="0" xfId="0" applyNumberFormat="1" applyFont="1" applyBorder="1"/>
    <xf numFmtId="4" fontId="15" fillId="0" borderId="0" xfId="0" applyNumberFormat="1" applyFont="1" applyBorder="1" applyAlignment="1">
      <alignment vertical="center"/>
    </xf>
    <xf numFmtId="0" fontId="33" fillId="0" borderId="43" xfId="0" applyFont="1" applyFill="1" applyBorder="1" applyAlignment="1" applyProtection="1">
      <alignment horizontal="center" vertical="center" wrapText="1"/>
      <protection locked="0"/>
    </xf>
    <xf numFmtId="168" fontId="33" fillId="0" borderId="41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0" xfId="0" applyFont="1" applyBorder="1" applyAlignment="1">
      <alignment vertical="center" wrapText="1"/>
    </xf>
    <xf numFmtId="168" fontId="15" fillId="0" borderId="43" xfId="0" applyNumberFormat="1" applyFont="1" applyBorder="1" applyAlignment="1">
      <alignment vertical="center"/>
    </xf>
    <xf numFmtId="0" fontId="33" fillId="0" borderId="71" xfId="0" applyFont="1" applyFill="1" applyBorder="1" applyAlignment="1" applyProtection="1">
      <alignment horizontal="center" vertical="center" wrapText="1"/>
      <protection locked="0"/>
    </xf>
    <xf numFmtId="0" fontId="3" fillId="0" borderId="46" xfId="0" applyFont="1" applyBorder="1" applyAlignment="1">
      <alignment horizontal="center" vertical="center" wrapText="1"/>
    </xf>
    <xf numFmtId="4" fontId="15" fillId="0" borderId="5" xfId="0" applyNumberFormat="1" applyFont="1" applyBorder="1" applyAlignment="1">
      <alignment horizontal="center" vertical="center"/>
    </xf>
    <xf numFmtId="4" fontId="15" fillId="0" borderId="7" xfId="0" applyNumberFormat="1" applyFont="1" applyBorder="1" applyAlignment="1">
      <alignment horizontal="center" vertical="center"/>
    </xf>
    <xf numFmtId="0" fontId="15" fillId="0" borderId="29" xfId="0" applyFont="1" applyBorder="1" applyAlignment="1">
      <alignment horizontal="justify" vertical="top"/>
    </xf>
    <xf numFmtId="0" fontId="15" fillId="0" borderId="42" xfId="0" applyFont="1" applyBorder="1" applyAlignment="1">
      <alignment horizontal="justify" vertical="top"/>
    </xf>
    <xf numFmtId="0" fontId="16" fillId="0" borderId="0" xfId="0" applyFont="1" applyAlignment="1">
      <alignment horizontal="left" vertical="center" wrapText="1"/>
    </xf>
    <xf numFmtId="0" fontId="16" fillId="0" borderId="0" xfId="0" applyFont="1" applyAlignment="1">
      <alignment horizontal="left" vertical="center"/>
    </xf>
    <xf numFmtId="0" fontId="42" fillId="12" borderId="20" xfId="0" applyFont="1" applyFill="1" applyBorder="1" applyAlignment="1">
      <alignment horizontal="center" vertical="top"/>
    </xf>
    <xf numFmtId="0" fontId="45" fillId="12" borderId="21" xfId="0" applyFont="1" applyFill="1" applyBorder="1" applyAlignment="1">
      <alignment horizontal="center" vertical="top"/>
    </xf>
    <xf numFmtId="0" fontId="45" fillId="12" borderId="22" xfId="0" applyFont="1" applyFill="1" applyBorder="1" applyAlignment="1">
      <alignment horizontal="center" vertical="top"/>
    </xf>
    <xf numFmtId="0" fontId="16" fillId="15" borderId="19" xfId="0" applyFont="1" applyFill="1" applyBorder="1" applyAlignment="1"/>
    <xf numFmtId="0" fontId="0" fillId="0" borderId="4" xfId="0" applyBorder="1" applyAlignment="1"/>
    <xf numFmtId="0" fontId="16" fillId="15" borderId="15" xfId="0" applyFont="1" applyFill="1" applyBorder="1" applyAlignment="1"/>
    <xf numFmtId="0" fontId="0" fillId="0" borderId="2" xfId="0" applyBorder="1" applyAlignment="1"/>
    <xf numFmtId="0" fontId="39" fillId="12" borderId="21" xfId="0" applyFont="1" applyFill="1" applyBorder="1" applyAlignment="1">
      <alignment horizontal="center" vertical="top"/>
    </xf>
    <xf numFmtId="0" fontId="39" fillId="12" borderId="22" xfId="0" applyFont="1" applyFill="1" applyBorder="1" applyAlignment="1">
      <alignment horizontal="center" vertical="top"/>
    </xf>
    <xf numFmtId="0" fontId="15" fillId="0" borderId="42" xfId="0" applyFont="1" applyBorder="1" applyAlignment="1">
      <alignment horizontal="center" vertical="top" wrapText="1"/>
    </xf>
    <xf numFmtId="0" fontId="41" fillId="0" borderId="0" xfId="0" applyFont="1" applyAlignment="1">
      <alignment horizontal="center"/>
    </xf>
    <xf numFmtId="0" fontId="2" fillId="15" borderId="43" xfId="0" applyFont="1" applyFill="1" applyBorder="1" applyAlignment="1">
      <alignment horizontal="center" wrapText="1"/>
    </xf>
    <xf numFmtId="0" fontId="0" fillId="0" borderId="3" xfId="0" applyBorder="1" applyAlignment="1">
      <alignment horizontal="center"/>
    </xf>
    <xf numFmtId="0" fontId="2" fillId="15" borderId="19" xfId="0" applyFont="1" applyFill="1" applyBorder="1" applyAlignment="1">
      <alignment horizontal="center" vertical="center" wrapText="1"/>
    </xf>
    <xf numFmtId="0" fontId="2" fillId="15" borderId="53" xfId="0" applyFont="1" applyFill="1" applyBorder="1" applyAlignment="1">
      <alignment horizontal="center" vertical="center" wrapText="1"/>
    </xf>
    <xf numFmtId="0" fontId="2" fillId="15" borderId="18" xfId="0" applyFont="1" applyFill="1" applyBorder="1" applyAlignment="1">
      <alignment horizontal="center" vertical="center" wrapText="1"/>
    </xf>
    <xf numFmtId="0" fontId="2" fillId="15" borderId="4" xfId="0" applyFont="1" applyFill="1" applyBorder="1" applyAlignment="1">
      <alignment horizontal="center" vertical="center" wrapText="1"/>
    </xf>
    <xf numFmtId="0" fontId="16" fillId="15" borderId="41" xfId="0" applyFont="1" applyFill="1" applyBorder="1" applyAlignment="1"/>
    <xf numFmtId="0" fontId="16" fillId="15" borderId="29" xfId="0" applyFont="1" applyFill="1" applyBorder="1" applyAlignment="1">
      <alignment horizontal="center"/>
    </xf>
    <xf numFmtId="0" fontId="0" fillId="0" borderId="26" xfId="0" applyBorder="1" applyAlignment="1"/>
    <xf numFmtId="0" fontId="41" fillId="0" borderId="23" xfId="0" applyFont="1" applyBorder="1" applyAlignment="1">
      <alignment horizontal="center"/>
    </xf>
    <xf numFmtId="0" fontId="41" fillId="0" borderId="0" xfId="0" applyFont="1" applyBorder="1" applyAlignment="1">
      <alignment horizontal="center"/>
    </xf>
    <xf numFmtId="0" fontId="16" fillId="15" borderId="48" xfId="0" applyFont="1" applyFill="1" applyBorder="1" applyAlignment="1">
      <alignment horizontal="center"/>
    </xf>
    <xf numFmtId="0" fontId="46" fillId="0" borderId="21" xfId="0" applyFont="1" applyBorder="1" applyAlignment="1"/>
    <xf numFmtId="0" fontId="46" fillId="0" borderId="22" xfId="0" applyFont="1" applyBorder="1" applyAlignment="1"/>
    <xf numFmtId="0" fontId="40" fillId="0" borderId="16" xfId="0" applyFont="1" applyBorder="1" applyAlignment="1">
      <alignment horizontal="center" vertical="center" wrapText="1"/>
    </xf>
    <xf numFmtId="0" fontId="40" fillId="0" borderId="33" xfId="0" applyFont="1" applyBorder="1" applyAlignment="1">
      <alignment horizontal="center" vertical="center" wrapText="1"/>
    </xf>
    <xf numFmtId="0" fontId="40" fillId="0" borderId="34" xfId="0" applyFont="1" applyBorder="1" applyAlignment="1">
      <alignment horizontal="center" vertical="center" wrapText="1"/>
    </xf>
    <xf numFmtId="0" fontId="29" fillId="15" borderId="50" xfId="0" applyFont="1" applyFill="1" applyBorder="1" applyAlignment="1">
      <alignment horizontal="center" vertical="center"/>
    </xf>
    <xf numFmtId="0" fontId="29" fillId="15" borderId="51" xfId="0" applyFont="1" applyFill="1" applyBorder="1" applyAlignment="1">
      <alignment horizontal="center" vertical="center"/>
    </xf>
    <xf numFmtId="0" fontId="29" fillId="15" borderId="52" xfId="0" applyFont="1" applyFill="1" applyBorder="1" applyAlignment="1">
      <alignment horizontal="center" vertical="center"/>
    </xf>
    <xf numFmtId="0" fontId="29" fillId="15" borderId="16" xfId="0" applyFont="1" applyFill="1" applyBorder="1" applyAlignment="1">
      <alignment horizontal="center" vertical="center"/>
    </xf>
    <xf numFmtId="0" fontId="29" fillId="15" borderId="33" xfId="0" applyFont="1" applyFill="1" applyBorder="1" applyAlignment="1">
      <alignment horizontal="center" vertical="center"/>
    </xf>
    <xf numFmtId="0" fontId="29" fillId="15" borderId="34" xfId="0" applyFont="1" applyFill="1" applyBorder="1" applyAlignment="1">
      <alignment horizontal="center" vertical="center"/>
    </xf>
    <xf numFmtId="4" fontId="0" fillId="0" borderId="16" xfId="0" applyNumberFormat="1" applyFont="1" applyBorder="1" applyAlignment="1">
      <alignment horizontal="center" vertical="center"/>
    </xf>
    <xf numFmtId="4" fontId="0" fillId="0" borderId="17" xfId="0" applyNumberFormat="1" applyFont="1" applyBorder="1" applyAlignment="1">
      <alignment horizontal="center" vertical="center"/>
    </xf>
    <xf numFmtId="0" fontId="0" fillId="0" borderId="16" xfId="0" applyFont="1" applyBorder="1" applyAlignment="1">
      <alignment horizontal="center" vertical="center" wrapText="1"/>
    </xf>
    <xf numFmtId="0" fontId="0" fillId="0" borderId="33" xfId="0" applyFont="1" applyBorder="1" applyAlignment="1">
      <alignment horizontal="center" vertical="center" wrapText="1"/>
    </xf>
    <xf numFmtId="0" fontId="0" fillId="0" borderId="34" xfId="0" applyFont="1" applyBorder="1" applyAlignment="1">
      <alignment horizontal="center" vertical="center" wrapText="1"/>
    </xf>
    <xf numFmtId="4" fontId="16" fillId="0" borderId="16" xfId="0" applyNumberFormat="1" applyFont="1" applyBorder="1" applyAlignment="1">
      <alignment horizontal="center" vertical="center"/>
    </xf>
    <xf numFmtId="4" fontId="16" fillId="0" borderId="17" xfId="0" applyNumberFormat="1" applyFont="1" applyBorder="1" applyAlignment="1">
      <alignment horizontal="center" vertical="center"/>
    </xf>
    <xf numFmtId="0" fontId="43" fillId="0" borderId="0" xfId="0" applyFont="1" applyAlignment="1">
      <alignment horizontal="left" vertical="center" wrapText="1"/>
    </xf>
    <xf numFmtId="0" fontId="43" fillId="0" borderId="0" xfId="0" applyFont="1" applyAlignment="1">
      <alignment horizontal="left" vertical="center"/>
    </xf>
    <xf numFmtId="0" fontId="13" fillId="16" borderId="67" xfId="0" applyFont="1" applyFill="1" applyBorder="1" applyAlignment="1">
      <alignment horizontal="center" vertical="center" wrapText="1"/>
    </xf>
    <xf numFmtId="3" fontId="13" fillId="16" borderId="68" xfId="0" applyNumberFormat="1" applyFont="1" applyFill="1" applyBorder="1" applyAlignment="1">
      <alignment horizontal="center" vertical="center" wrapText="1"/>
    </xf>
    <xf numFmtId="3" fontId="13" fillId="16" borderId="69" xfId="0" applyNumberFormat="1" applyFont="1" applyFill="1" applyBorder="1" applyAlignment="1">
      <alignment horizontal="center" vertical="center" wrapText="1"/>
    </xf>
    <xf numFmtId="3" fontId="13" fillId="16" borderId="67" xfId="0" applyNumberFormat="1" applyFont="1" applyFill="1" applyBorder="1" applyAlignment="1">
      <alignment horizontal="center" vertical="center" wrapText="1"/>
    </xf>
    <xf numFmtId="0" fontId="51" fillId="0" borderId="29" xfId="0" applyFont="1" applyBorder="1" applyAlignment="1">
      <alignment horizontal="center" vertical="center" wrapText="1"/>
    </xf>
    <xf numFmtId="0" fontId="51" fillId="0" borderId="42" xfId="0" applyFont="1" applyBorder="1" applyAlignment="1">
      <alignment horizontal="center" vertical="center" wrapText="1"/>
    </xf>
    <xf numFmtId="0" fontId="51" fillId="0" borderId="26" xfId="0" applyFont="1" applyBorder="1" applyAlignment="1">
      <alignment horizontal="center" vertical="center" wrapText="1"/>
    </xf>
    <xf numFmtId="4" fontId="15" fillId="0" borderId="2" xfId="0" applyNumberFormat="1" applyFont="1" applyBorder="1" applyAlignment="1">
      <alignment horizontal="center" vertical="center"/>
    </xf>
    <xf numFmtId="0" fontId="33" fillId="0" borderId="40" xfId="0" applyFont="1" applyBorder="1" applyAlignment="1">
      <alignment horizontal="center" vertical="center" wrapText="1"/>
    </xf>
    <xf numFmtId="0" fontId="33" fillId="0" borderId="6" xfId="0" applyFont="1" applyBorder="1" applyAlignment="1">
      <alignment horizontal="center" vertical="center" wrapText="1"/>
    </xf>
    <xf numFmtId="168" fontId="33" fillId="0" borderId="5" xfId="0" applyNumberFormat="1" applyFont="1" applyFill="1" applyBorder="1" applyAlignment="1" applyProtection="1">
      <alignment horizontal="center" vertical="center" wrapText="1"/>
      <protection locked="0"/>
    </xf>
    <xf numFmtId="168" fontId="33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33" fillId="0" borderId="7" xfId="0" applyFont="1" applyFill="1" applyBorder="1" applyAlignment="1" applyProtection="1">
      <alignment horizontal="center" vertical="center" wrapText="1"/>
      <protection locked="0"/>
    </xf>
    <xf numFmtId="0" fontId="33" fillId="0" borderId="4" xfId="0" applyFont="1" applyBorder="1" applyAlignment="1">
      <alignment horizontal="center" vertical="center" wrapText="1"/>
    </xf>
    <xf numFmtId="0" fontId="35" fillId="0" borderId="29" xfId="0" applyFont="1" applyBorder="1" applyAlignment="1">
      <alignment horizontal="center" vertical="center" wrapText="1"/>
    </xf>
    <xf numFmtId="0" fontId="35" fillId="0" borderId="42" xfId="0" applyFont="1" applyBorder="1" applyAlignment="1">
      <alignment horizontal="center" vertical="center" wrapText="1"/>
    </xf>
    <xf numFmtId="0" fontId="50" fillId="0" borderId="40" xfId="0" applyFont="1" applyBorder="1" applyAlignment="1">
      <alignment horizontal="center" vertical="center" wrapText="1"/>
    </xf>
    <xf numFmtId="0" fontId="50" fillId="0" borderId="6" xfId="0" applyFont="1" applyBorder="1" applyAlignment="1">
      <alignment horizontal="center" vertical="center" wrapText="1"/>
    </xf>
    <xf numFmtId="0" fontId="16" fillId="15" borderId="26" xfId="0" applyFont="1" applyFill="1" applyBorder="1" applyAlignment="1">
      <alignment horizontal="center"/>
    </xf>
    <xf numFmtId="0" fontId="16" fillId="15" borderId="3" xfId="0" applyFont="1" applyFill="1" applyBorder="1" applyAlignment="1"/>
    <xf numFmtId="0" fontId="2" fillId="15" borderId="18" xfId="0" applyFont="1" applyFill="1" applyBorder="1" applyAlignment="1">
      <alignment horizontal="center" wrapText="1"/>
    </xf>
    <xf numFmtId="0" fontId="42" fillId="12" borderId="21" xfId="0" applyFont="1" applyFill="1" applyBorder="1" applyAlignment="1">
      <alignment horizontal="center" vertical="top"/>
    </xf>
    <xf numFmtId="0" fontId="42" fillId="12" borderId="22" xfId="0" applyFont="1" applyFill="1" applyBorder="1" applyAlignment="1">
      <alignment horizontal="center" vertical="top"/>
    </xf>
    <xf numFmtId="0" fontId="51" fillId="0" borderId="2" xfId="0" applyFont="1" applyBorder="1" applyAlignment="1">
      <alignment horizontal="justify" vertical="center" wrapText="1"/>
    </xf>
    <xf numFmtId="0" fontId="51" fillId="0" borderId="1" xfId="0" applyFont="1" applyBorder="1" applyAlignment="1">
      <alignment horizontal="justify" vertical="center" wrapText="1"/>
    </xf>
    <xf numFmtId="4" fontId="15" fillId="0" borderId="1" xfId="0" applyNumberFormat="1" applyFont="1" applyBorder="1" applyAlignment="1">
      <alignment horizontal="center" vertical="center"/>
    </xf>
    <xf numFmtId="0" fontId="50" fillId="0" borderId="4" xfId="0" applyFont="1" applyBorder="1" applyAlignment="1">
      <alignment horizontal="center" vertical="center" wrapText="1"/>
    </xf>
    <xf numFmtId="168" fontId="3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2" fillId="12" borderId="47" xfId="0" applyFont="1" applyFill="1" applyBorder="1" applyAlignment="1">
      <alignment horizontal="center" vertical="top"/>
    </xf>
    <xf numFmtId="0" fontId="42" fillId="12" borderId="44" xfId="0" applyFont="1" applyFill="1" applyBorder="1" applyAlignment="1">
      <alignment horizontal="center" vertical="top"/>
    </xf>
    <xf numFmtId="0" fontId="42" fillId="12" borderId="45" xfId="0" applyFont="1" applyFill="1" applyBorder="1" applyAlignment="1">
      <alignment horizontal="center" vertical="top"/>
    </xf>
    <xf numFmtId="0" fontId="33" fillId="4" borderId="40" xfId="0" applyFont="1" applyFill="1" applyBorder="1" applyAlignment="1">
      <alignment horizontal="center" vertical="center" wrapText="1"/>
    </xf>
    <xf numFmtId="0" fontId="33" fillId="4" borderId="6" xfId="0" applyFont="1" applyFill="1" applyBorder="1" applyAlignment="1">
      <alignment horizontal="center" vertical="center" wrapText="1"/>
    </xf>
    <xf numFmtId="0" fontId="33" fillId="4" borderId="4" xfId="0" applyFont="1" applyFill="1" applyBorder="1" applyAlignment="1">
      <alignment horizontal="center" vertical="center" wrapText="1"/>
    </xf>
    <xf numFmtId="0" fontId="33" fillId="0" borderId="2" xfId="0" applyFont="1" applyFill="1" applyBorder="1" applyAlignment="1" applyProtection="1">
      <alignment horizontal="center" vertical="center" wrapText="1"/>
      <protection locked="0"/>
    </xf>
    <xf numFmtId="0" fontId="16" fillId="15" borderId="71" xfId="0" applyFont="1" applyFill="1" applyBorder="1" applyAlignment="1"/>
    <xf numFmtId="0" fontId="42" fillId="12" borderId="25" xfId="0" applyFont="1" applyFill="1" applyBorder="1" applyAlignment="1">
      <alignment horizontal="center" vertical="top"/>
    </xf>
    <xf numFmtId="0" fontId="45" fillId="12" borderId="36" xfId="0" applyFont="1" applyFill="1" applyBorder="1" applyAlignment="1">
      <alignment horizontal="center" vertical="top"/>
    </xf>
    <xf numFmtId="0" fontId="45" fillId="12" borderId="37" xfId="0" applyFont="1" applyFill="1" applyBorder="1" applyAlignment="1">
      <alignment horizontal="center" vertical="top"/>
    </xf>
    <xf numFmtId="0" fontId="2" fillId="15" borderId="0" xfId="0" applyFont="1" applyFill="1" applyBorder="1" applyAlignment="1">
      <alignment horizontal="center" wrapText="1"/>
    </xf>
    <xf numFmtId="0" fontId="15" fillId="0" borderId="1" xfId="0" applyFont="1" applyBorder="1" applyAlignment="1">
      <alignment horizontal="justify" vertical="center" wrapText="1"/>
    </xf>
    <xf numFmtId="4" fontId="0" fillId="0" borderId="16" xfId="0" applyNumberFormat="1" applyBorder="1" applyAlignment="1">
      <alignment horizontal="center"/>
    </xf>
    <xf numFmtId="4" fontId="0" fillId="0" borderId="17" xfId="0" applyNumberFormat="1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34" xfId="0" applyBorder="1" applyAlignment="1">
      <alignment horizontal="center"/>
    </xf>
    <xf numFmtId="0" fontId="15" fillId="0" borderId="29" xfId="0" applyFont="1" applyBorder="1" applyAlignment="1">
      <alignment horizontal="center" vertical="center" wrapText="1"/>
    </xf>
    <xf numFmtId="0" fontId="15" fillId="0" borderId="42" xfId="0" applyFont="1" applyBorder="1" applyAlignment="1">
      <alignment horizontal="center" vertical="center" wrapText="1"/>
    </xf>
    <xf numFmtId="0" fontId="0" fillId="0" borderId="7" xfId="0" applyBorder="1" applyAlignment="1"/>
    <xf numFmtId="0" fontId="15" fillId="0" borderId="40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35" fillId="4" borderId="29" xfId="0" applyFont="1" applyFill="1" applyBorder="1" applyAlignment="1">
      <alignment horizontal="center" vertical="center" wrapText="1"/>
    </xf>
    <xf numFmtId="0" fontId="35" fillId="4" borderId="42" xfId="0" applyFont="1" applyFill="1" applyBorder="1" applyAlignment="1">
      <alignment horizontal="center" vertical="center" wrapText="1"/>
    </xf>
    <xf numFmtId="0" fontId="35" fillId="4" borderId="26" xfId="0" applyFont="1" applyFill="1" applyBorder="1" applyAlignment="1">
      <alignment horizontal="center" vertical="center" wrapText="1"/>
    </xf>
    <xf numFmtId="168" fontId="15" fillId="4" borderId="5" xfId="0" applyNumberFormat="1" applyFont="1" applyFill="1" applyBorder="1" applyAlignment="1">
      <alignment horizontal="center" vertical="center" wrapText="1"/>
    </xf>
    <xf numFmtId="168" fontId="15" fillId="4" borderId="7" xfId="0" applyNumberFormat="1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center" vertical="center" wrapText="1"/>
    </xf>
    <xf numFmtId="0" fontId="36" fillId="0" borderId="40" xfId="0" applyFont="1" applyBorder="1" applyAlignment="1">
      <alignment horizontal="center" vertical="center" wrapText="1"/>
    </xf>
    <xf numFmtId="0" fontId="36" fillId="0" borderId="6" xfId="0" applyFont="1" applyBorder="1" applyAlignment="1">
      <alignment horizontal="center" vertical="center" wrapText="1"/>
    </xf>
    <xf numFmtId="4" fontId="36" fillId="4" borderId="5" xfId="0" applyNumberFormat="1" applyFont="1" applyFill="1" applyBorder="1" applyAlignment="1">
      <alignment horizontal="center" vertical="center"/>
    </xf>
    <xf numFmtId="4" fontId="36" fillId="4" borderId="7" xfId="0" applyNumberFormat="1" applyFont="1" applyFill="1" applyBorder="1" applyAlignment="1">
      <alignment horizontal="center" vertical="center"/>
    </xf>
    <xf numFmtId="0" fontId="29" fillId="15" borderId="41" xfId="0" applyFont="1" applyFill="1" applyBorder="1" applyAlignment="1"/>
    <xf numFmtId="0" fontId="17" fillId="0" borderId="2" xfId="0" applyFont="1" applyBorder="1" applyAlignment="1"/>
    <xf numFmtId="0" fontId="12" fillId="12" borderId="20" xfId="0" applyFont="1" applyFill="1" applyBorder="1" applyAlignment="1">
      <alignment horizontal="center" vertical="top"/>
    </xf>
    <xf numFmtId="0" fontId="47" fillId="12" borderId="21" xfId="0" applyFont="1" applyFill="1" applyBorder="1" applyAlignment="1">
      <alignment horizontal="center" vertical="top"/>
    </xf>
    <xf numFmtId="0" fontId="47" fillId="12" borderId="22" xfId="0" applyFont="1" applyFill="1" applyBorder="1" applyAlignment="1">
      <alignment horizontal="center" vertical="top"/>
    </xf>
    <xf numFmtId="0" fontId="17" fillId="0" borderId="3" xfId="0" applyFont="1" applyBorder="1" applyAlignment="1">
      <alignment horizontal="center"/>
    </xf>
    <xf numFmtId="0" fontId="45" fillId="12" borderId="44" xfId="0" applyFont="1" applyFill="1" applyBorder="1" applyAlignment="1">
      <alignment horizontal="center" vertical="top"/>
    </xf>
    <xf numFmtId="0" fontId="45" fillId="12" borderId="45" xfId="0" applyFont="1" applyFill="1" applyBorder="1" applyAlignment="1">
      <alignment horizontal="center" vertical="top"/>
    </xf>
    <xf numFmtId="0" fontId="42" fillId="12" borderId="36" xfId="0" applyFont="1" applyFill="1" applyBorder="1" applyAlignment="1">
      <alignment horizontal="center" vertical="top"/>
    </xf>
    <xf numFmtId="0" fontId="42" fillId="12" borderId="37" xfId="0" applyFont="1" applyFill="1" applyBorder="1" applyAlignment="1">
      <alignment horizontal="center" vertical="top"/>
    </xf>
    <xf numFmtId="0" fontId="54" fillId="0" borderId="29" xfId="0" applyFont="1" applyBorder="1" applyAlignment="1">
      <alignment horizontal="center" vertical="center" wrapText="1"/>
    </xf>
    <xf numFmtId="0" fontId="54" fillId="0" borderId="42" xfId="0" applyFont="1" applyBorder="1" applyAlignment="1">
      <alignment horizontal="center" vertical="center" wrapText="1"/>
    </xf>
    <xf numFmtId="0" fontId="12" fillId="12" borderId="21" xfId="0" applyFont="1" applyFill="1" applyBorder="1" applyAlignment="1">
      <alignment horizontal="center" vertical="top"/>
    </xf>
    <xf numFmtId="0" fontId="12" fillId="12" borderId="22" xfId="0" applyFont="1" applyFill="1" applyBorder="1" applyAlignment="1">
      <alignment horizontal="center" vertical="top"/>
    </xf>
    <xf numFmtId="0" fontId="15" fillId="4" borderId="7" xfId="0" applyFont="1" applyFill="1" applyBorder="1" applyAlignment="1">
      <alignment horizontal="center" vertical="center" wrapText="1"/>
    </xf>
    <xf numFmtId="0" fontId="54" fillId="0" borderId="26" xfId="0" applyFont="1" applyBorder="1" applyAlignment="1">
      <alignment horizontal="center" vertical="center" wrapText="1"/>
    </xf>
    <xf numFmtId="0" fontId="15" fillId="4" borderId="29" xfId="0" applyFont="1" applyFill="1" applyBorder="1" applyAlignment="1">
      <alignment horizontal="center" vertical="center" wrapText="1"/>
    </xf>
    <xf numFmtId="0" fontId="15" fillId="4" borderId="42" xfId="0" applyFont="1" applyFill="1" applyBorder="1" applyAlignment="1">
      <alignment horizontal="center" vertical="center" wrapText="1"/>
    </xf>
    <xf numFmtId="0" fontId="15" fillId="4" borderId="26" xfId="0" applyFont="1" applyFill="1" applyBorder="1" applyAlignment="1">
      <alignment horizontal="center" vertical="center" wrapText="1"/>
    </xf>
    <xf numFmtId="0" fontId="29" fillId="15" borderId="29" xfId="0" applyFont="1" applyFill="1" applyBorder="1" applyAlignment="1">
      <alignment horizontal="center"/>
    </xf>
    <xf numFmtId="0" fontId="17" fillId="0" borderId="26" xfId="0" applyFont="1" applyBorder="1" applyAlignment="1"/>
    <xf numFmtId="0" fontId="15" fillId="0" borderId="26" xfId="0" applyFont="1" applyBorder="1" applyAlignment="1">
      <alignment horizontal="center" vertical="center" wrapText="1"/>
    </xf>
    <xf numFmtId="0" fontId="29" fillId="15" borderId="54" xfId="0" applyFont="1" applyFill="1" applyBorder="1" applyAlignment="1">
      <alignment horizontal="center" vertical="center"/>
    </xf>
    <xf numFmtId="0" fontId="29" fillId="15" borderId="19" xfId="0" applyFont="1" applyFill="1" applyBorder="1" applyAlignment="1">
      <alignment horizontal="center" vertical="center"/>
    </xf>
    <xf numFmtId="0" fontId="29" fillId="15" borderId="38" xfId="0" applyFont="1" applyFill="1" applyBorder="1" applyAlignment="1">
      <alignment horizontal="center" vertical="center"/>
    </xf>
    <xf numFmtId="0" fontId="29" fillId="15" borderId="3" xfId="0" applyFont="1" applyFill="1" applyBorder="1" applyAlignment="1">
      <alignment horizontal="center" vertical="center"/>
    </xf>
    <xf numFmtId="0" fontId="29" fillId="15" borderId="18" xfId="0" applyFont="1" applyFill="1" applyBorder="1" applyAlignment="1">
      <alignment horizontal="center" vertical="center"/>
    </xf>
    <xf numFmtId="0" fontId="29" fillId="15" borderId="55" xfId="0" applyFont="1" applyFill="1" applyBorder="1" applyAlignment="1">
      <alignment horizontal="center" vertical="center"/>
    </xf>
    <xf numFmtId="0" fontId="5" fillId="0" borderId="19" xfId="27" applyFont="1" applyBorder="1" applyAlignment="1">
      <alignment horizontal="justify" vertical="top" wrapText="1"/>
    </xf>
    <xf numFmtId="0" fontId="4" fillId="0" borderId="48" xfId="27" applyFont="1" applyBorder="1" applyAlignment="1">
      <alignment horizontal="center" vertical="center" wrapText="1"/>
    </xf>
    <xf numFmtId="0" fontId="4" fillId="0" borderId="15" xfId="27" applyFont="1" applyBorder="1" applyAlignment="1">
      <alignment horizontal="center" vertical="center" wrapText="1"/>
    </xf>
    <xf numFmtId="0" fontId="4" fillId="0" borderId="54" xfId="27" applyFont="1" applyBorder="1" applyAlignment="1">
      <alignment horizontal="center" vertical="center" wrapText="1"/>
    </xf>
    <xf numFmtId="0" fontId="4" fillId="0" borderId="58" xfId="27" applyFont="1" applyBorder="1" applyAlignment="1">
      <alignment horizontal="center" vertical="center" wrapText="1"/>
    </xf>
    <xf numFmtId="0" fontId="4" fillId="0" borderId="56" xfId="27" applyFont="1" applyBorder="1" applyAlignment="1">
      <alignment horizontal="center" vertical="center" wrapText="1"/>
    </xf>
    <xf numFmtId="0" fontId="4" fillId="0" borderId="11" xfId="27" applyFont="1" applyBorder="1" applyAlignment="1">
      <alignment horizontal="center" vertical="center" wrapText="1"/>
    </xf>
    <xf numFmtId="0" fontId="4" fillId="0" borderId="8" xfId="27" applyFont="1" applyBorder="1" applyAlignment="1">
      <alignment horizontal="center" vertical="center"/>
    </xf>
    <xf numFmtId="0" fontId="4" fillId="0" borderId="12" xfId="27" applyFont="1" applyBorder="1" applyAlignment="1">
      <alignment horizontal="center" vertical="center"/>
    </xf>
    <xf numFmtId="0" fontId="4" fillId="0" borderId="50" xfId="27" applyFont="1" applyBorder="1" applyAlignment="1">
      <alignment horizontal="center" vertical="center"/>
    </xf>
    <xf numFmtId="0" fontId="4" fillId="0" borderId="52" xfId="27" applyFont="1" applyBorder="1" applyAlignment="1">
      <alignment horizontal="center" vertical="center"/>
    </xf>
    <xf numFmtId="4" fontId="4" fillId="9" borderId="28" xfId="27" applyNumberFormat="1" applyFont="1" applyFill="1" applyBorder="1" applyAlignment="1">
      <alignment horizontal="left" vertical="center"/>
    </xf>
    <xf numFmtId="4" fontId="4" fillId="9" borderId="1" xfId="27" applyNumberFormat="1" applyFont="1" applyFill="1" applyBorder="1" applyAlignment="1">
      <alignment horizontal="left" vertical="center"/>
    </xf>
    <xf numFmtId="0" fontId="4" fillId="9" borderId="11" xfId="27" applyFont="1" applyFill="1" applyBorder="1" applyAlignment="1">
      <alignment horizontal="left" vertical="center"/>
    </xf>
    <xf numFmtId="0" fontId="4" fillId="9" borderId="12" xfId="27" applyFont="1" applyFill="1" applyBorder="1" applyAlignment="1">
      <alignment horizontal="left" vertical="center"/>
    </xf>
    <xf numFmtId="0" fontId="25" fillId="0" borderId="29" xfId="0" applyFont="1" applyBorder="1" applyAlignment="1">
      <alignment horizontal="center" vertical="center"/>
    </xf>
    <xf numFmtId="0" fontId="25" fillId="0" borderId="42" xfId="0" applyFont="1" applyBorder="1" applyAlignment="1">
      <alignment horizontal="center" vertical="center"/>
    </xf>
    <xf numFmtId="0" fontId="25" fillId="0" borderId="26" xfId="0" applyFont="1" applyBorder="1" applyAlignment="1">
      <alignment horizontal="center" vertical="center"/>
    </xf>
    <xf numFmtId="0" fontId="22" fillId="0" borderId="1" xfId="0" applyFont="1" applyBorder="1" applyAlignment="1">
      <alignment horizontal="justify" vertical="center" wrapText="1"/>
    </xf>
    <xf numFmtId="0" fontId="24" fillId="0" borderId="1" xfId="0" applyFont="1" applyBorder="1" applyAlignment="1">
      <alignment horizontal="left" vertical="center" wrapText="1"/>
    </xf>
    <xf numFmtId="164" fontId="25" fillId="0" borderId="5" xfId="25" applyFont="1" applyBorder="1" applyAlignment="1">
      <alignment horizontal="right" vertical="center"/>
    </xf>
    <xf numFmtId="164" fontId="25" fillId="0" borderId="7" xfId="25" applyFont="1" applyBorder="1" applyAlignment="1">
      <alignment horizontal="right" vertical="center"/>
    </xf>
    <xf numFmtId="164" fontId="25" fillId="0" borderId="2" xfId="25" applyFont="1" applyBorder="1" applyAlignment="1">
      <alignment horizontal="right" vertical="center"/>
    </xf>
    <xf numFmtId="164" fontId="25" fillId="0" borderId="14" xfId="25" applyFont="1" applyBorder="1" applyAlignment="1">
      <alignment horizontal="right" vertical="center"/>
    </xf>
    <xf numFmtId="164" fontId="25" fillId="0" borderId="60" xfId="25" applyFont="1" applyBorder="1" applyAlignment="1">
      <alignment horizontal="right" vertical="center"/>
    </xf>
    <xf numFmtId="164" fontId="25" fillId="0" borderId="27" xfId="25" applyFont="1" applyBorder="1" applyAlignment="1">
      <alignment horizontal="right" vertical="center"/>
    </xf>
    <xf numFmtId="0" fontId="24" fillId="0" borderId="1" xfId="0" applyFont="1" applyBorder="1" applyAlignment="1">
      <alignment horizontal="justify" vertical="center" wrapText="1"/>
    </xf>
    <xf numFmtId="0" fontId="22" fillId="0" borderId="61" xfId="0" applyFont="1" applyBorder="1" applyAlignment="1">
      <alignment horizontal="center" vertical="center" wrapText="1"/>
    </xf>
    <xf numFmtId="0" fontId="22" fillId="0" borderId="49" xfId="0" applyFont="1" applyBorder="1" applyAlignment="1">
      <alignment horizontal="center" vertical="center" wrapText="1"/>
    </xf>
    <xf numFmtId="0" fontId="22" fillId="0" borderId="62" xfId="0" applyFont="1" applyBorder="1" applyAlignment="1">
      <alignment horizontal="center" vertical="center" wrapText="1"/>
    </xf>
    <xf numFmtId="0" fontId="22" fillId="10" borderId="56" xfId="0" applyFont="1" applyFill="1" applyBorder="1" applyAlignment="1">
      <alignment horizontal="center" vertical="center" wrapText="1"/>
    </xf>
    <xf numFmtId="0" fontId="22" fillId="10" borderId="28" xfId="0" applyFont="1" applyFill="1" applyBorder="1" applyAlignment="1">
      <alignment horizontal="center" vertical="center" wrapText="1"/>
    </xf>
    <xf numFmtId="0" fontId="22" fillId="10" borderId="8" xfId="0" applyFont="1" applyFill="1" applyBorder="1" applyAlignment="1">
      <alignment horizontal="center" vertical="center" wrapText="1"/>
    </xf>
    <xf numFmtId="0" fontId="22" fillId="10" borderId="1" xfId="0" applyFont="1" applyFill="1" applyBorder="1" applyAlignment="1">
      <alignment horizontal="center" vertical="center" wrapText="1"/>
    </xf>
    <xf numFmtId="0" fontId="22" fillId="10" borderId="8" xfId="0" applyFont="1" applyFill="1" applyBorder="1" applyAlignment="1">
      <alignment horizontal="center" vertical="top" wrapText="1"/>
    </xf>
    <xf numFmtId="0" fontId="22" fillId="10" borderId="9" xfId="0" applyFont="1" applyFill="1" applyBorder="1" applyAlignment="1">
      <alignment horizontal="center" vertical="top" wrapText="1"/>
    </xf>
    <xf numFmtId="164" fontId="25" fillId="0" borderId="14" xfId="25" applyFont="1" applyBorder="1" applyAlignment="1">
      <alignment horizontal="center" vertical="center"/>
    </xf>
    <xf numFmtId="164" fontId="25" fillId="0" borderId="60" xfId="25" applyFont="1" applyBorder="1" applyAlignment="1">
      <alignment horizontal="center" vertical="center"/>
    </xf>
    <xf numFmtId="164" fontId="25" fillId="0" borderId="27" xfId="25" applyFont="1" applyBorder="1" applyAlignment="1">
      <alignment horizontal="center" vertical="center"/>
    </xf>
    <xf numFmtId="164" fontId="25" fillId="0" borderId="5" xfId="25" applyFont="1" applyBorder="1" applyAlignment="1">
      <alignment horizontal="center" vertical="center"/>
    </xf>
    <xf numFmtId="164" fontId="25" fillId="0" borderId="7" xfId="25" applyFont="1" applyBorder="1" applyAlignment="1">
      <alignment horizontal="center" vertical="center"/>
    </xf>
    <xf numFmtId="164" fontId="25" fillId="0" borderId="2" xfId="25" applyFont="1" applyBorder="1" applyAlignment="1">
      <alignment horizontal="center" vertical="center"/>
    </xf>
    <xf numFmtId="0" fontId="24" fillId="4" borderId="1" xfId="0" applyFont="1" applyFill="1" applyBorder="1" applyAlignment="1">
      <alignment horizontal="justify" vertical="center" wrapText="1"/>
    </xf>
    <xf numFmtId="0" fontId="26" fillId="0" borderId="1" xfId="0" applyFont="1" applyBorder="1" applyAlignment="1">
      <alignment horizontal="left" vertical="center"/>
    </xf>
    <xf numFmtId="0" fontId="26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justify" vertical="center" wrapText="1"/>
    </xf>
    <xf numFmtId="164" fontId="25" fillId="0" borderId="10" xfId="25" applyFont="1" applyBorder="1" applyAlignment="1">
      <alignment horizontal="left" vertical="center"/>
    </xf>
    <xf numFmtId="0" fontId="22" fillId="0" borderId="28" xfId="0" applyFont="1" applyBorder="1" applyAlignment="1">
      <alignment horizontal="center" vertical="center"/>
    </xf>
    <xf numFmtId="0" fontId="26" fillId="0" borderId="1" xfId="0" applyFont="1" applyBorder="1" applyAlignment="1">
      <alignment horizontal="justify" vertical="center" wrapText="1"/>
    </xf>
    <xf numFmtId="164" fontId="25" fillId="0" borderId="1" xfId="25" applyFont="1" applyBorder="1" applyAlignment="1">
      <alignment horizontal="left" vertical="center"/>
    </xf>
    <xf numFmtId="0" fontId="26" fillId="0" borderId="5" xfId="0" applyFont="1" applyBorder="1" applyAlignment="1">
      <alignment horizontal="justify" vertical="center" wrapText="1"/>
    </xf>
    <xf numFmtId="0" fontId="26" fillId="0" borderId="2" xfId="0" applyFont="1" applyBorder="1" applyAlignment="1">
      <alignment horizontal="justify" vertical="center" wrapText="1"/>
    </xf>
    <xf numFmtId="0" fontId="22" fillId="0" borderId="28" xfId="0" applyFont="1" applyBorder="1" applyAlignment="1">
      <alignment horizontal="left" vertical="center" wrapText="1"/>
    </xf>
    <xf numFmtId="0" fontId="26" fillId="0" borderId="7" xfId="0" applyFont="1" applyBorder="1" applyAlignment="1">
      <alignment horizontal="justify" vertical="center" wrapText="1"/>
    </xf>
    <xf numFmtId="164" fontId="48" fillId="0" borderId="1" xfId="25" applyFont="1" applyBorder="1" applyAlignment="1">
      <alignment vertical="top"/>
    </xf>
    <xf numFmtId="164" fontId="48" fillId="0" borderId="10" xfId="25" applyFont="1" applyBorder="1" applyAlignment="1">
      <alignment horizontal="left" vertical="top"/>
    </xf>
    <xf numFmtId="0" fontId="26" fillId="11" borderId="16" xfId="0" applyFont="1" applyFill="1" applyBorder="1" applyAlignment="1">
      <alignment horizontal="left" vertical="center" wrapText="1"/>
    </xf>
    <xf numFmtId="0" fontId="26" fillId="11" borderId="33" xfId="0" applyFont="1" applyFill="1" applyBorder="1" applyAlignment="1">
      <alignment horizontal="left" vertical="center" wrapText="1"/>
    </xf>
    <xf numFmtId="0" fontId="26" fillId="11" borderId="17" xfId="0" applyFont="1" applyFill="1" applyBorder="1" applyAlignment="1">
      <alignment horizontal="left" vertical="center" wrapText="1"/>
    </xf>
    <xf numFmtId="0" fontId="26" fillId="8" borderId="16" xfId="0" applyFont="1" applyFill="1" applyBorder="1" applyAlignment="1">
      <alignment horizontal="left" vertical="center" wrapText="1"/>
    </xf>
    <xf numFmtId="0" fontId="26" fillId="8" borderId="33" xfId="0" applyFont="1" applyFill="1" applyBorder="1" applyAlignment="1">
      <alignment horizontal="left" vertical="center" wrapText="1"/>
    </xf>
    <xf numFmtId="0" fontId="26" fillId="8" borderId="17" xfId="0" applyFont="1" applyFill="1" applyBorder="1" applyAlignment="1">
      <alignment horizontal="left" vertical="center" wrapText="1"/>
    </xf>
    <xf numFmtId="0" fontId="22" fillId="0" borderId="28" xfId="0" applyFont="1" applyBorder="1" applyAlignment="1">
      <alignment horizontal="left" vertical="center"/>
    </xf>
    <xf numFmtId="0" fontId="26" fillId="0" borderId="5" xfId="0" applyFont="1" applyBorder="1" applyAlignment="1">
      <alignment horizontal="center" vertical="center" wrapText="1"/>
    </xf>
    <xf numFmtId="0" fontId="26" fillId="0" borderId="7" xfId="0" applyFont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0" fontId="24" fillId="0" borderId="5" xfId="0" applyFont="1" applyBorder="1" applyAlignment="1">
      <alignment horizontal="justify" vertical="center" wrapText="1"/>
    </xf>
    <xf numFmtId="0" fontId="24" fillId="0" borderId="7" xfId="0" applyFont="1" applyBorder="1" applyAlignment="1">
      <alignment horizontal="justify" vertical="center" wrapText="1"/>
    </xf>
    <xf numFmtId="0" fontId="10" fillId="0" borderId="1" xfId="0" applyFont="1" applyBorder="1" applyAlignment="1">
      <alignment horizontal="justify" vertical="center" wrapText="1"/>
    </xf>
    <xf numFmtId="0" fontId="24" fillId="0" borderId="2" xfId="0" applyFont="1" applyBorder="1" applyAlignment="1">
      <alignment horizontal="justify" vertical="center" wrapText="1"/>
    </xf>
    <xf numFmtId="0" fontId="22" fillId="11" borderId="28" xfId="0" applyFont="1" applyFill="1" applyBorder="1" applyAlignment="1">
      <alignment horizontal="center" vertical="center"/>
    </xf>
    <xf numFmtId="0" fontId="22" fillId="11" borderId="1" xfId="0" applyFont="1" applyFill="1" applyBorder="1" applyAlignment="1">
      <alignment horizontal="center" vertical="center"/>
    </xf>
    <xf numFmtId="0" fontId="22" fillId="11" borderId="10" xfId="0" applyFont="1" applyFill="1" applyBorder="1" applyAlignment="1">
      <alignment horizontal="center" vertical="center"/>
    </xf>
    <xf numFmtId="0" fontId="22" fillId="0" borderId="29" xfId="0" applyFont="1" applyBorder="1" applyAlignment="1">
      <alignment horizontal="center" vertical="center"/>
    </xf>
    <xf numFmtId="0" fontId="22" fillId="0" borderId="42" xfId="0" applyFont="1" applyBorder="1" applyAlignment="1">
      <alignment horizontal="center" vertical="center"/>
    </xf>
    <xf numFmtId="0" fontId="22" fillId="0" borderId="39" xfId="0" applyFont="1" applyBorder="1" applyAlignment="1">
      <alignment horizontal="center" vertical="center"/>
    </xf>
    <xf numFmtId="0" fontId="26" fillId="0" borderId="49" xfId="0" applyFont="1" applyBorder="1" applyAlignment="1">
      <alignment horizontal="justify" vertical="center" wrapText="1"/>
    </xf>
    <xf numFmtId="0" fontId="24" fillId="0" borderId="49" xfId="0" applyFont="1" applyBorder="1" applyAlignment="1">
      <alignment horizontal="justify" vertical="center" wrapText="1"/>
    </xf>
    <xf numFmtId="0" fontId="22" fillId="0" borderId="26" xfId="0" applyFont="1" applyBorder="1" applyAlignment="1">
      <alignment horizontal="center" vertical="center"/>
    </xf>
    <xf numFmtId="0" fontId="24" fillId="0" borderId="5" xfId="0" applyFont="1" applyBorder="1" applyAlignment="1">
      <alignment horizontal="center" vertical="center" wrapText="1"/>
    </xf>
    <xf numFmtId="0" fontId="24" fillId="0" borderId="7" xfId="0" applyFont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 wrapText="1"/>
    </xf>
    <xf numFmtId="164" fontId="25" fillId="0" borderId="10" xfId="25" applyFont="1" applyBorder="1" applyAlignment="1">
      <alignment horizontal="center" vertical="center"/>
    </xf>
    <xf numFmtId="0" fontId="24" fillId="0" borderId="1" xfId="0" applyFont="1" applyBorder="1" applyAlignment="1">
      <alignment horizontal="left" vertical="top" wrapText="1"/>
    </xf>
    <xf numFmtId="0" fontId="22" fillId="0" borderId="48" xfId="0" applyFont="1" applyBorder="1" applyAlignment="1">
      <alignment horizontal="center" vertical="center"/>
    </xf>
    <xf numFmtId="0" fontId="26" fillId="0" borderId="15" xfId="0" applyFont="1" applyBorder="1" applyAlignment="1">
      <alignment horizontal="justify" vertical="center" wrapText="1"/>
    </xf>
    <xf numFmtId="0" fontId="26" fillId="0" borderId="1" xfId="0" applyFont="1" applyBorder="1" applyAlignment="1">
      <alignment horizontal="left" vertical="center" wrapText="1"/>
    </xf>
    <xf numFmtId="0" fontId="26" fillId="11" borderId="1" xfId="0" applyFont="1" applyFill="1" applyBorder="1" applyAlignment="1">
      <alignment horizontal="left" vertical="center" wrapText="1"/>
    </xf>
    <xf numFmtId="0" fontId="22" fillId="0" borderId="5" xfId="0" applyFont="1" applyBorder="1" applyAlignment="1">
      <alignment horizontal="justify" vertical="center" wrapText="1"/>
    </xf>
    <xf numFmtId="0" fontId="25" fillId="0" borderId="7" xfId="0" applyFont="1" applyBorder="1" applyAlignment="1">
      <alignment horizontal="justify" vertical="center" wrapText="1"/>
    </xf>
    <xf numFmtId="0" fontId="25" fillId="0" borderId="2" xfId="0" applyFont="1" applyBorder="1" applyAlignment="1">
      <alignment horizontal="justify" vertical="center" wrapText="1"/>
    </xf>
    <xf numFmtId="164" fontId="25" fillId="0" borderId="1" xfId="25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25" fillId="0" borderId="10" xfId="0" applyFont="1" applyBorder="1" applyAlignment="1">
      <alignment horizontal="center" vertical="center"/>
    </xf>
    <xf numFmtId="0" fontId="22" fillId="11" borderId="1" xfId="0" applyFont="1" applyFill="1" applyBorder="1" applyAlignment="1">
      <alignment horizontal="left" vertical="center"/>
    </xf>
    <xf numFmtId="0" fontId="22" fillId="0" borderId="11" xfId="0" applyFont="1" applyBorder="1" applyAlignment="1">
      <alignment horizontal="left" vertical="center"/>
    </xf>
    <xf numFmtId="0" fontId="24" fillId="0" borderId="1" xfId="0" applyFont="1" applyBorder="1" applyAlignment="1">
      <alignment horizontal="left" vertical="center"/>
    </xf>
    <xf numFmtId="0" fontId="25" fillId="0" borderId="28" xfId="0" applyFont="1" applyBorder="1" applyAlignment="1">
      <alignment horizontal="center" vertical="center"/>
    </xf>
    <xf numFmtId="0" fontId="25" fillId="0" borderId="5" xfId="0" applyNumberFormat="1" applyFont="1" applyBorder="1" applyAlignment="1">
      <alignment horizontal="justify" vertical="center" wrapText="1"/>
    </xf>
    <xf numFmtId="0" fontId="25" fillId="0" borderId="7" xfId="0" applyNumberFormat="1" applyFont="1" applyBorder="1" applyAlignment="1">
      <alignment horizontal="justify" vertical="center" wrapText="1"/>
    </xf>
    <xf numFmtId="0" fontId="25" fillId="0" borderId="2" xfId="0" applyNumberFormat="1" applyFont="1" applyBorder="1" applyAlignment="1">
      <alignment horizontal="justify" vertical="center" wrapText="1"/>
    </xf>
    <xf numFmtId="0" fontId="24" fillId="0" borderId="1" xfId="0" applyFont="1" applyBorder="1" applyAlignment="1">
      <alignment horizontal="center" vertical="center" wrapText="1"/>
    </xf>
    <xf numFmtId="0" fontId="22" fillId="11" borderId="57" xfId="0" applyFont="1" applyFill="1" applyBorder="1" applyAlignment="1">
      <alignment horizontal="left"/>
    </xf>
    <xf numFmtId="0" fontId="22" fillId="11" borderId="44" xfId="0" applyFont="1" applyFill="1" applyBorder="1" applyAlignment="1">
      <alignment horizontal="left"/>
    </xf>
    <xf numFmtId="0" fontId="22" fillId="11" borderId="59" xfId="0" applyFont="1" applyFill="1" applyBorder="1" applyAlignment="1">
      <alignment horizontal="left"/>
    </xf>
    <xf numFmtId="0" fontId="24" fillId="0" borderId="15" xfId="0" applyFont="1" applyBorder="1" applyAlignment="1">
      <alignment horizontal="justify" vertical="center" wrapText="1"/>
    </xf>
  </cellXfs>
  <cellStyles count="49">
    <cellStyle name="Euro" xfId="1"/>
    <cellStyle name="Euro 10" xfId="2"/>
    <cellStyle name="Euro 11" xfId="3"/>
    <cellStyle name="Euro 12" xfId="4"/>
    <cellStyle name="Euro 13" xfId="5"/>
    <cellStyle name="Euro 14" xfId="6"/>
    <cellStyle name="Euro 2" xfId="7"/>
    <cellStyle name="Euro 3" xfId="8"/>
    <cellStyle name="Euro 4" xfId="9"/>
    <cellStyle name="Euro 5" xfId="10"/>
    <cellStyle name="Euro 6" xfId="11"/>
    <cellStyle name="Euro 7" xfId="12"/>
    <cellStyle name="Euro 8" xfId="13"/>
    <cellStyle name="Euro 9" xfId="14"/>
    <cellStyle name="Millares [0] 2" xfId="15"/>
    <cellStyle name="Millares [0] 3" xfId="16"/>
    <cellStyle name="Millares 2" xfId="17"/>
    <cellStyle name="Millares 2 2" xfId="18"/>
    <cellStyle name="Millares 3" xfId="19"/>
    <cellStyle name="Millares 4" xfId="20"/>
    <cellStyle name="Millares 4 2" xfId="21"/>
    <cellStyle name="Millares 5" xfId="22"/>
    <cellStyle name="Millares 6" xfId="23"/>
    <cellStyle name="Millares 7" xfId="24"/>
    <cellStyle name="Millares 8" xfId="25"/>
    <cellStyle name="Moneda [0] 2" xfId="26"/>
    <cellStyle name="Normal" xfId="0" builtinId="0"/>
    <cellStyle name="Normal 10" xfId="27"/>
    <cellStyle name="Normal 10 2" xfId="28"/>
    <cellStyle name="Normal 11" xfId="29"/>
    <cellStyle name="Normal 12" xfId="30"/>
    <cellStyle name="Normal 13" xfId="31"/>
    <cellStyle name="Normal 14" xfId="32"/>
    <cellStyle name="Normal 2" xfId="33"/>
    <cellStyle name="Normal 2 2" xfId="34"/>
    <cellStyle name="Normal 2 2 2" xfId="35"/>
    <cellStyle name="Normal 2 3" xfId="36"/>
    <cellStyle name="Normal 2 3 2" xfId="37"/>
    <cellStyle name="Normal 3" xfId="38"/>
    <cellStyle name="Normal 3 2" xfId="39"/>
    <cellStyle name="Normal 4" xfId="40"/>
    <cellStyle name="Normal 5" xfId="41"/>
    <cellStyle name="Normal 5 2" xfId="42"/>
    <cellStyle name="Normal 6" xfId="43"/>
    <cellStyle name="Normal 7" xfId="44"/>
    <cellStyle name="Normal 8" xfId="45"/>
    <cellStyle name="Normal 9" xfId="46"/>
    <cellStyle name="Porcentual 2" xfId="47"/>
    <cellStyle name="Porcentual 2 2" xfId="4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28575</xdr:colOff>
      <xdr:row>47</xdr:row>
      <xdr:rowOff>0</xdr:rowOff>
    </xdr:from>
    <xdr:ext cx="2324100" cy="2257425"/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xmlns="" id="{C8650A4D-3ECB-4CED-86E8-0B0C3F7A5B8B}"/>
            </a:ext>
          </a:extLst>
        </xdr:cNvPr>
        <xdr:cNvSpPr txBox="1"/>
      </xdr:nvSpPr>
      <xdr:spPr>
        <a:xfrm>
          <a:off x="28575" y="35575875"/>
          <a:ext cx="2324100" cy="22574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es-DO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7"/>
  <sheetViews>
    <sheetView view="pageBreakPreview" topLeftCell="A34" zoomScaleNormal="100" zoomScaleSheetLayoutView="100" workbookViewId="0">
      <selection activeCell="B40" sqref="B40:B47"/>
    </sheetView>
  </sheetViews>
  <sheetFormatPr baseColWidth="10" defaultColWidth="11.42578125" defaultRowHeight="15" x14ac:dyDescent="0.25"/>
  <cols>
    <col min="1" max="1" width="35.42578125" customWidth="1"/>
    <col min="2" max="2" width="32.42578125" customWidth="1"/>
    <col min="3" max="3" width="17.28515625" customWidth="1"/>
    <col min="4" max="4" width="21" customWidth="1"/>
    <col min="5" max="5" width="11.7109375" bestFit="1" customWidth="1"/>
    <col min="6" max="6" width="13" bestFit="1" customWidth="1"/>
    <col min="7" max="7" width="12.42578125" customWidth="1"/>
    <col min="8" max="8" width="13" bestFit="1" customWidth="1"/>
    <col min="11" max="11" width="16.140625" customWidth="1"/>
    <col min="12" max="12" width="6.28515625" customWidth="1"/>
    <col min="13" max="17" width="5.7109375" customWidth="1"/>
  </cols>
  <sheetData>
    <row r="1" spans="1:17" ht="24.95" customHeight="1" x14ac:dyDescent="0.25">
      <c r="A1" s="165" t="s">
        <v>0</v>
      </c>
      <c r="B1" s="165" t="s">
        <v>1</v>
      </c>
      <c r="C1" s="165"/>
      <c r="D1" s="165"/>
      <c r="G1" s="165"/>
      <c r="H1" s="165"/>
      <c r="I1" s="165"/>
    </row>
    <row r="2" spans="1:17" ht="24.95" customHeight="1" x14ac:dyDescent="0.25">
      <c r="A2" s="165" t="s">
        <v>2</v>
      </c>
      <c r="B2" s="165" t="s">
        <v>1</v>
      </c>
      <c r="C2" s="165"/>
      <c r="D2" s="165"/>
      <c r="G2" s="165"/>
      <c r="H2" s="165"/>
      <c r="I2" s="165"/>
    </row>
    <row r="3" spans="1:17" ht="24.95" customHeight="1" x14ac:dyDescent="0.25">
      <c r="A3" s="165" t="s">
        <v>2</v>
      </c>
      <c r="B3" s="165" t="s">
        <v>3</v>
      </c>
      <c r="C3" s="165"/>
      <c r="D3" s="165"/>
      <c r="G3" s="165"/>
      <c r="H3" s="165"/>
      <c r="I3" s="165"/>
    </row>
    <row r="4" spans="1:17" ht="24.95" customHeight="1" x14ac:dyDescent="0.25">
      <c r="A4" s="165" t="s">
        <v>4</v>
      </c>
      <c r="B4" s="165" t="s">
        <v>5</v>
      </c>
      <c r="C4" s="165"/>
      <c r="D4" s="165"/>
      <c r="G4" s="165"/>
      <c r="H4" s="165"/>
      <c r="I4" s="165"/>
    </row>
    <row r="5" spans="1:17" ht="24.95" customHeight="1" x14ac:dyDescent="0.25">
      <c r="A5" s="165" t="s">
        <v>6</v>
      </c>
      <c r="B5" s="165" t="s">
        <v>7</v>
      </c>
      <c r="C5" s="165"/>
      <c r="D5" s="165"/>
      <c r="G5" s="165"/>
      <c r="H5" s="165"/>
      <c r="I5" s="165"/>
    </row>
    <row r="6" spans="1:17" ht="24.95" customHeight="1" x14ac:dyDescent="0.25">
      <c r="A6" s="165" t="s">
        <v>8</v>
      </c>
      <c r="B6" s="465" t="s">
        <v>9</v>
      </c>
      <c r="C6" s="465"/>
      <c r="D6" s="465"/>
      <c r="G6" s="465"/>
      <c r="H6" s="465"/>
      <c r="I6" s="465"/>
    </row>
    <row r="7" spans="1:17" ht="24.95" customHeight="1" x14ac:dyDescent="0.25">
      <c r="A7" s="165" t="s">
        <v>10</v>
      </c>
      <c r="B7" s="465" t="s">
        <v>11</v>
      </c>
      <c r="C7" s="465"/>
      <c r="D7" s="465"/>
      <c r="G7" s="465"/>
      <c r="H7" s="465"/>
      <c r="I7" s="465"/>
    </row>
    <row r="8" spans="1:17" ht="24.95" customHeight="1" x14ac:dyDescent="0.25">
      <c r="A8" s="466" t="s">
        <v>12</v>
      </c>
      <c r="B8" s="466"/>
      <c r="C8" s="466"/>
      <c r="D8" s="280"/>
      <c r="G8" s="280"/>
      <c r="H8" s="280"/>
      <c r="I8" s="280"/>
    </row>
    <row r="9" spans="1:17" ht="24.95" customHeight="1" x14ac:dyDescent="0.25">
      <c r="A9" s="466" t="s">
        <v>13</v>
      </c>
      <c r="B9" s="466"/>
      <c r="C9" s="281"/>
      <c r="D9" s="280"/>
      <c r="G9" s="280"/>
      <c r="H9" s="280"/>
      <c r="I9" s="280"/>
    </row>
    <row r="10" spans="1:17" ht="23.25" customHeight="1" thickBot="1" x14ac:dyDescent="0.35">
      <c r="A10" s="477" t="s">
        <v>14</v>
      </c>
      <c r="B10" s="477"/>
      <c r="C10" s="477"/>
      <c r="D10" s="477"/>
      <c r="E10" s="477"/>
      <c r="F10" s="477"/>
      <c r="G10" s="477"/>
      <c r="H10" s="477"/>
      <c r="I10" s="477"/>
      <c r="J10" s="477"/>
      <c r="K10" s="477"/>
      <c r="L10" s="477"/>
    </row>
    <row r="11" spans="1:17" ht="16.5" thickBot="1" x14ac:dyDescent="0.3">
      <c r="A11" s="489" t="s">
        <v>15</v>
      </c>
      <c r="B11" s="472" t="s">
        <v>16</v>
      </c>
      <c r="C11" s="472" t="s">
        <v>17</v>
      </c>
      <c r="D11" s="472" t="s">
        <v>18</v>
      </c>
      <c r="E11" s="472" t="s">
        <v>19</v>
      </c>
      <c r="F11" s="470" t="s">
        <v>20</v>
      </c>
      <c r="G11" s="467" t="s">
        <v>21</v>
      </c>
      <c r="H11" s="474"/>
      <c r="I11" s="474"/>
      <c r="J11" s="475"/>
      <c r="K11" s="480" t="s">
        <v>22</v>
      </c>
      <c r="L11" s="481"/>
      <c r="M11" s="495" t="s">
        <v>23</v>
      </c>
      <c r="N11" s="496"/>
      <c r="O11" s="496"/>
      <c r="P11" s="496"/>
      <c r="Q11" s="497"/>
    </row>
    <row r="12" spans="1:17" ht="9.75" customHeight="1" thickBot="1" x14ac:dyDescent="0.3">
      <c r="A12" s="486"/>
      <c r="B12" s="473"/>
      <c r="C12" s="473"/>
      <c r="D12" s="473"/>
      <c r="E12" s="473"/>
      <c r="F12" s="471"/>
      <c r="G12" s="4" t="s">
        <v>24</v>
      </c>
      <c r="H12" s="2" t="s">
        <v>25</v>
      </c>
      <c r="I12" s="2" t="s">
        <v>26</v>
      </c>
      <c r="J12" s="3" t="s">
        <v>27</v>
      </c>
      <c r="K12" s="482"/>
      <c r="L12" s="483"/>
      <c r="M12" s="498"/>
      <c r="N12" s="499"/>
      <c r="O12" s="499"/>
      <c r="P12" s="499"/>
      <c r="Q12" s="500"/>
    </row>
    <row r="13" spans="1:17" ht="151.5" customHeight="1" thickBot="1" x14ac:dyDescent="0.3">
      <c r="A13" s="302" t="s">
        <v>28</v>
      </c>
      <c r="B13" s="194" t="s">
        <v>29</v>
      </c>
      <c r="C13" s="8" t="s">
        <v>30</v>
      </c>
      <c r="D13" s="8" t="s">
        <v>31</v>
      </c>
      <c r="E13" s="9">
        <v>1</v>
      </c>
      <c r="F13" s="9">
        <v>30</v>
      </c>
      <c r="G13" s="9"/>
      <c r="H13" s="7" t="s">
        <v>32</v>
      </c>
      <c r="I13" s="7" t="s">
        <v>32</v>
      </c>
      <c r="J13" s="7" t="s">
        <v>32</v>
      </c>
      <c r="K13" s="501"/>
      <c r="L13" s="502"/>
      <c r="M13" s="492"/>
      <c r="N13" s="493"/>
      <c r="O13" s="493"/>
      <c r="P13" s="493"/>
      <c r="Q13" s="494"/>
    </row>
    <row r="14" spans="1:17" x14ac:dyDescent="0.25">
      <c r="A14" s="186"/>
      <c r="B14" s="105"/>
      <c r="C14" s="105"/>
      <c r="D14" s="105"/>
      <c r="E14" s="105"/>
      <c r="F14" s="105"/>
      <c r="G14" s="105"/>
      <c r="H14" s="105"/>
      <c r="I14" s="105"/>
      <c r="J14" s="105"/>
      <c r="K14" s="105"/>
      <c r="L14" s="105"/>
      <c r="M14" s="105"/>
      <c r="N14" s="105"/>
      <c r="O14" s="105"/>
      <c r="P14" s="105"/>
      <c r="Q14" s="187"/>
    </row>
    <row r="15" spans="1:17" x14ac:dyDescent="0.25">
      <c r="A15" s="186"/>
      <c r="B15" s="105"/>
      <c r="C15" s="105"/>
      <c r="D15" s="105"/>
      <c r="E15" s="105"/>
      <c r="F15" s="105"/>
      <c r="G15" s="105"/>
      <c r="H15" s="105"/>
      <c r="I15" s="105"/>
      <c r="J15" s="105"/>
      <c r="K15" s="105"/>
      <c r="L15" s="105"/>
      <c r="M15" s="105"/>
      <c r="N15" s="105"/>
      <c r="O15" s="105"/>
      <c r="P15" s="105"/>
      <c r="Q15" s="187"/>
    </row>
    <row r="16" spans="1:17" ht="19.5" thickBot="1" x14ac:dyDescent="0.35">
      <c r="A16" s="487" t="s">
        <v>33</v>
      </c>
      <c r="B16" s="488"/>
      <c r="C16" s="488"/>
      <c r="D16" s="488"/>
      <c r="E16" s="488"/>
      <c r="F16" s="488"/>
      <c r="G16" s="488"/>
      <c r="H16" s="488"/>
      <c r="I16" s="488"/>
      <c r="J16" s="488"/>
      <c r="K16" s="488"/>
      <c r="L16" s="488"/>
      <c r="M16" s="105"/>
      <c r="N16" s="105"/>
      <c r="O16" s="105"/>
      <c r="P16" s="105"/>
      <c r="Q16" s="187"/>
    </row>
    <row r="17" spans="1:17" ht="16.5" thickBot="1" x14ac:dyDescent="0.3">
      <c r="A17" s="485" t="s">
        <v>34</v>
      </c>
      <c r="B17" s="484" t="s">
        <v>35</v>
      </c>
      <c r="C17" s="467" t="s">
        <v>36</v>
      </c>
      <c r="D17" s="474"/>
      <c r="E17" s="474"/>
      <c r="F17" s="475"/>
      <c r="G17" s="467" t="s">
        <v>37</v>
      </c>
      <c r="H17" s="468"/>
      <c r="I17" s="468"/>
      <c r="J17" s="469"/>
      <c r="K17" s="478" t="s">
        <v>38</v>
      </c>
      <c r="L17" s="467" t="s">
        <v>39</v>
      </c>
      <c r="M17" s="468"/>
      <c r="N17" s="468"/>
      <c r="O17" s="468"/>
      <c r="P17" s="490"/>
      <c r="Q17" s="491"/>
    </row>
    <row r="18" spans="1:17" ht="11.25" customHeight="1" x14ac:dyDescent="0.25">
      <c r="A18" s="486"/>
      <c r="B18" s="473"/>
      <c r="C18" s="4" t="s">
        <v>40</v>
      </c>
      <c r="D18" s="2" t="s">
        <v>41</v>
      </c>
      <c r="E18" s="2" t="s">
        <v>42</v>
      </c>
      <c r="F18" s="2" t="s">
        <v>43</v>
      </c>
      <c r="G18" s="2" t="s">
        <v>24</v>
      </c>
      <c r="H18" s="2" t="s">
        <v>25</v>
      </c>
      <c r="I18" s="2" t="s">
        <v>26</v>
      </c>
      <c r="J18" s="3" t="s">
        <v>27</v>
      </c>
      <c r="K18" s="479"/>
      <c r="L18" s="2" t="s">
        <v>44</v>
      </c>
      <c r="M18" s="2" t="s">
        <v>45</v>
      </c>
      <c r="N18" s="2" t="s">
        <v>46</v>
      </c>
      <c r="O18" s="2" t="s">
        <v>47</v>
      </c>
      <c r="P18" s="2" t="s">
        <v>48</v>
      </c>
      <c r="Q18" s="188" t="s">
        <v>49</v>
      </c>
    </row>
    <row r="19" spans="1:17" ht="66.75" customHeight="1" x14ac:dyDescent="0.25">
      <c r="A19" s="227" t="s">
        <v>57</v>
      </c>
      <c r="B19" s="461"/>
      <c r="C19" s="19" t="s">
        <v>52</v>
      </c>
      <c r="D19" s="311">
        <v>1</v>
      </c>
      <c r="E19" s="22">
        <v>150000</v>
      </c>
      <c r="F19" s="12"/>
      <c r="G19" s="12"/>
      <c r="H19" s="12"/>
      <c r="I19" s="12"/>
      <c r="J19" s="12"/>
      <c r="K19" s="10" t="s">
        <v>51</v>
      </c>
      <c r="L19" s="10">
        <v>13</v>
      </c>
      <c r="M19" s="10">
        <v>9</v>
      </c>
      <c r="N19" s="6">
        <v>2</v>
      </c>
      <c r="O19" s="6">
        <v>8</v>
      </c>
      <c r="P19" s="6">
        <v>6</v>
      </c>
      <c r="Q19" s="16"/>
    </row>
    <row r="20" spans="1:17" ht="51" customHeight="1" x14ac:dyDescent="0.25">
      <c r="A20" s="476" t="s">
        <v>59</v>
      </c>
      <c r="B20" s="462"/>
      <c r="C20" s="195" t="s">
        <v>58</v>
      </c>
      <c r="D20" s="21"/>
      <c r="E20" s="22"/>
      <c r="F20" s="12"/>
      <c r="G20" s="22"/>
      <c r="H20" s="22"/>
      <c r="I20" s="22"/>
      <c r="J20" s="22"/>
      <c r="K20" s="23"/>
      <c r="L20" s="23"/>
      <c r="M20" s="23"/>
      <c r="N20" s="24"/>
      <c r="O20" s="24"/>
      <c r="P20" s="24"/>
      <c r="Q20" s="25"/>
    </row>
    <row r="21" spans="1:17" ht="51.75" customHeight="1" x14ac:dyDescent="0.25">
      <c r="A21" s="476"/>
      <c r="B21" s="462"/>
      <c r="C21" s="19" t="s">
        <v>60</v>
      </c>
      <c r="D21" s="21">
        <v>200</v>
      </c>
      <c r="E21" s="22">
        <v>350</v>
      </c>
      <c r="F21" s="12">
        <v>70000</v>
      </c>
      <c r="G21" s="22"/>
      <c r="H21" s="22"/>
      <c r="I21" s="22"/>
      <c r="J21" s="22"/>
      <c r="K21" s="23"/>
      <c r="L21" s="23"/>
      <c r="M21" s="23"/>
      <c r="N21" s="24"/>
      <c r="O21" s="24"/>
      <c r="P21" s="24"/>
      <c r="Q21" s="25"/>
    </row>
    <row r="22" spans="1:17" ht="20.25" customHeight="1" x14ac:dyDescent="0.25">
      <c r="A22" s="312"/>
      <c r="B22" s="462"/>
      <c r="C22" s="19" t="s">
        <v>96</v>
      </c>
      <c r="D22" s="21">
        <v>15</v>
      </c>
      <c r="E22" s="22">
        <v>150</v>
      </c>
      <c r="F22" s="12">
        <f>+D22*E22</f>
        <v>2250</v>
      </c>
      <c r="G22" s="12">
        <f>+F22</f>
        <v>2250</v>
      </c>
      <c r="H22" s="22"/>
      <c r="I22" s="22"/>
      <c r="J22" s="22"/>
      <c r="K22" s="23"/>
      <c r="L22" s="23"/>
      <c r="M22" s="23"/>
      <c r="N22" s="24"/>
      <c r="O22" s="216"/>
      <c r="P22" s="24"/>
      <c r="Q22" s="25"/>
    </row>
    <row r="23" spans="1:17" ht="20.25" customHeight="1" x14ac:dyDescent="0.25">
      <c r="A23" s="312"/>
      <c r="B23" s="462"/>
      <c r="C23" s="19" t="s">
        <v>50</v>
      </c>
      <c r="D23" s="21">
        <v>30</v>
      </c>
      <c r="E23" s="22">
        <v>125</v>
      </c>
      <c r="F23" s="12">
        <f>+D23*E23</f>
        <v>3750</v>
      </c>
      <c r="G23" s="12">
        <f>+F23</f>
        <v>3750</v>
      </c>
      <c r="H23" s="22"/>
      <c r="I23" s="22"/>
      <c r="J23" s="22"/>
      <c r="K23" s="23"/>
      <c r="L23" s="23"/>
      <c r="M23" s="23"/>
      <c r="N23" s="24"/>
      <c r="O23" s="216"/>
      <c r="P23" s="24"/>
      <c r="Q23" s="25"/>
    </row>
    <row r="24" spans="1:17" ht="20.25" customHeight="1" x14ac:dyDescent="0.25">
      <c r="A24" s="312"/>
      <c r="B24" s="462"/>
      <c r="C24" s="19" t="s">
        <v>97</v>
      </c>
      <c r="D24" s="21">
        <v>2</v>
      </c>
      <c r="E24" s="22">
        <v>125</v>
      </c>
      <c r="F24" s="12">
        <f>+D24*E24</f>
        <v>250</v>
      </c>
      <c r="G24" s="12">
        <f>+F24</f>
        <v>250</v>
      </c>
      <c r="H24" s="22"/>
      <c r="I24" s="22"/>
      <c r="J24" s="22"/>
      <c r="K24" s="23"/>
      <c r="L24" s="23"/>
      <c r="M24" s="23"/>
      <c r="N24" s="24"/>
      <c r="O24" s="216"/>
      <c r="P24" s="24"/>
      <c r="Q24" s="25"/>
    </row>
    <row r="25" spans="1:17" ht="20.25" customHeight="1" x14ac:dyDescent="0.25">
      <c r="A25" s="312"/>
      <c r="B25" s="462"/>
      <c r="C25" s="19" t="s">
        <v>98</v>
      </c>
      <c r="D25" s="21">
        <v>10</v>
      </c>
      <c r="E25" s="22">
        <v>20</v>
      </c>
      <c r="F25" s="12">
        <f>+D25*E25</f>
        <v>200</v>
      </c>
      <c r="G25" s="12">
        <f>+F25</f>
        <v>200</v>
      </c>
      <c r="H25" s="22"/>
      <c r="I25" s="22"/>
      <c r="J25" s="22"/>
      <c r="K25" s="23"/>
      <c r="L25" s="23"/>
      <c r="M25" s="23"/>
      <c r="N25" s="24"/>
      <c r="O25" s="216"/>
      <c r="P25" s="24"/>
      <c r="Q25" s="25"/>
    </row>
    <row r="26" spans="1:17" ht="20.25" customHeight="1" x14ac:dyDescent="0.25">
      <c r="A26" s="312"/>
      <c r="B26" s="462"/>
      <c r="C26" s="19" t="s">
        <v>53</v>
      </c>
      <c r="D26" s="21">
        <v>50</v>
      </c>
      <c r="E26" s="22">
        <v>10</v>
      </c>
      <c r="F26" s="12">
        <f>+D26*E26</f>
        <v>500</v>
      </c>
      <c r="G26" s="12">
        <f>+F26</f>
        <v>500</v>
      </c>
      <c r="H26" s="22"/>
      <c r="I26" s="22"/>
      <c r="J26" s="22"/>
      <c r="K26" s="23"/>
      <c r="L26" s="23"/>
      <c r="M26" s="23"/>
      <c r="N26" s="24"/>
      <c r="O26" s="216"/>
      <c r="P26" s="24"/>
      <c r="Q26" s="25"/>
    </row>
    <row r="27" spans="1:17" ht="20.25" customHeight="1" x14ac:dyDescent="0.25">
      <c r="A27" s="312"/>
      <c r="B27" s="462"/>
      <c r="C27" s="19"/>
      <c r="D27" s="21"/>
      <c r="E27" s="22"/>
      <c r="F27" s="12"/>
      <c r="G27" s="22"/>
      <c r="H27" s="22"/>
      <c r="I27" s="22"/>
      <c r="J27" s="22"/>
      <c r="K27" s="23"/>
      <c r="L27" s="23"/>
      <c r="M27" s="23"/>
      <c r="N27" s="24"/>
      <c r="O27" s="216"/>
      <c r="P27" s="24"/>
      <c r="Q27" s="25"/>
    </row>
    <row r="28" spans="1:17" ht="16.5" customHeight="1" x14ac:dyDescent="0.25">
      <c r="A28" s="312"/>
      <c r="B28" s="462"/>
      <c r="C28" s="19"/>
      <c r="D28" s="21"/>
      <c r="E28" s="22"/>
      <c r="F28" s="12"/>
      <c r="G28" s="22"/>
      <c r="H28" s="22"/>
      <c r="I28" s="22"/>
      <c r="J28" s="22"/>
      <c r="K28" s="23"/>
      <c r="L28" s="23"/>
      <c r="M28" s="23"/>
      <c r="N28" s="24"/>
      <c r="O28" s="216"/>
      <c r="P28" s="24"/>
      <c r="Q28" s="25"/>
    </row>
    <row r="29" spans="1:17" ht="54.75" customHeight="1" x14ac:dyDescent="0.25">
      <c r="A29" s="228" t="s">
        <v>61</v>
      </c>
      <c r="B29" s="462"/>
      <c r="C29" s="19" t="s">
        <v>65</v>
      </c>
      <c r="D29" s="21">
        <v>100</v>
      </c>
      <c r="E29" s="22">
        <v>350</v>
      </c>
      <c r="F29" s="12">
        <v>350000</v>
      </c>
      <c r="G29" s="22"/>
      <c r="H29" s="13"/>
      <c r="I29" s="10"/>
      <c r="J29" s="10"/>
      <c r="K29" s="10"/>
      <c r="L29" s="6"/>
      <c r="M29" s="6"/>
      <c r="N29" s="6"/>
      <c r="O29" s="16"/>
      <c r="P29" s="6"/>
      <c r="Q29" s="16"/>
    </row>
    <row r="30" spans="1:17" ht="45.75" customHeight="1" x14ac:dyDescent="0.25">
      <c r="A30" s="228"/>
      <c r="B30" s="462"/>
      <c r="C30" s="19" t="s">
        <v>66</v>
      </c>
      <c r="D30" s="21">
        <v>10</v>
      </c>
      <c r="E30" s="22">
        <v>140.6</v>
      </c>
      <c r="F30" s="12">
        <v>1406</v>
      </c>
      <c r="G30" s="22"/>
      <c r="H30" s="22"/>
      <c r="I30" s="22"/>
      <c r="J30" s="22"/>
      <c r="K30" s="23"/>
      <c r="L30" s="23"/>
      <c r="M30" s="23"/>
      <c r="N30" s="24"/>
      <c r="O30" s="24"/>
      <c r="P30" s="24"/>
      <c r="Q30" s="25"/>
    </row>
    <row r="31" spans="1:17" ht="23.25" customHeight="1" thickBot="1" x14ac:dyDescent="0.35">
      <c r="A31" s="304" t="s">
        <v>14</v>
      </c>
      <c r="B31" s="305"/>
      <c r="C31" s="19"/>
      <c r="D31" s="21"/>
      <c r="E31" s="22"/>
      <c r="F31" s="12"/>
      <c r="G31" s="22"/>
      <c r="H31" s="305"/>
      <c r="I31" s="305"/>
      <c r="J31" s="305"/>
      <c r="K31" s="305"/>
      <c r="L31" s="305"/>
      <c r="M31" s="105"/>
      <c r="N31" s="105"/>
      <c r="O31" s="105"/>
      <c r="P31" s="105"/>
      <c r="Q31" s="187"/>
    </row>
    <row r="32" spans="1:17" ht="16.5" thickBot="1" x14ac:dyDescent="0.3">
      <c r="A32" s="489" t="s">
        <v>15</v>
      </c>
      <c r="B32" s="472" t="s">
        <v>16</v>
      </c>
      <c r="C32" s="472" t="s">
        <v>17</v>
      </c>
      <c r="D32" s="472" t="s">
        <v>18</v>
      </c>
      <c r="E32" s="472" t="s">
        <v>19</v>
      </c>
      <c r="F32" s="470" t="s">
        <v>20</v>
      </c>
      <c r="G32" s="467" t="s">
        <v>21</v>
      </c>
      <c r="H32" s="474"/>
      <c r="I32" s="474"/>
      <c r="J32" s="475"/>
      <c r="K32" s="480" t="s">
        <v>22</v>
      </c>
      <c r="L32" s="481"/>
      <c r="M32" s="495" t="s">
        <v>23</v>
      </c>
      <c r="N32" s="496"/>
      <c r="O32" s="496"/>
      <c r="P32" s="496"/>
      <c r="Q32" s="497"/>
    </row>
    <row r="33" spans="1:17" ht="9.75" customHeight="1" thickBot="1" x14ac:dyDescent="0.3">
      <c r="A33" s="486"/>
      <c r="B33" s="473"/>
      <c r="C33" s="473"/>
      <c r="D33" s="473"/>
      <c r="E33" s="473"/>
      <c r="F33" s="471"/>
      <c r="G33" s="4" t="s">
        <v>24</v>
      </c>
      <c r="H33" s="2" t="s">
        <v>25</v>
      </c>
      <c r="I33" s="2" t="s">
        <v>26</v>
      </c>
      <c r="J33" s="3" t="s">
        <v>27</v>
      </c>
      <c r="K33" s="482"/>
      <c r="L33" s="483"/>
      <c r="M33" s="498"/>
      <c r="N33" s="499"/>
      <c r="O33" s="499"/>
      <c r="P33" s="499"/>
      <c r="Q33" s="500"/>
    </row>
    <row r="34" spans="1:17" ht="16.5" thickBot="1" x14ac:dyDescent="0.3">
      <c r="A34" s="300"/>
      <c r="B34" s="301"/>
      <c r="C34" s="19"/>
      <c r="D34" s="21"/>
      <c r="E34" s="22"/>
      <c r="F34" s="12"/>
      <c r="G34" s="22"/>
      <c r="H34" s="307"/>
      <c r="I34" s="307"/>
      <c r="J34" s="308"/>
      <c r="K34" s="23"/>
      <c r="L34" s="23"/>
      <c r="M34" s="23"/>
      <c r="N34" s="24"/>
      <c r="O34" s="24"/>
      <c r="P34" s="18"/>
      <c r="Q34" s="20"/>
    </row>
    <row r="35" spans="1:17" s="209" customFormat="1" ht="103.5" customHeight="1" x14ac:dyDescent="0.25">
      <c r="A35" s="303" t="s">
        <v>62</v>
      </c>
      <c r="B35" s="208" t="s">
        <v>63</v>
      </c>
      <c r="C35" s="19" t="s">
        <v>463</v>
      </c>
      <c r="D35" s="13" t="s">
        <v>464</v>
      </c>
      <c r="E35" s="13">
        <v>4</v>
      </c>
      <c r="F35" s="13">
        <v>7</v>
      </c>
      <c r="G35" s="13"/>
      <c r="H35" s="9" t="s">
        <v>32</v>
      </c>
      <c r="I35" s="9" t="s">
        <v>32</v>
      </c>
      <c r="J35" s="9" t="s">
        <v>32</v>
      </c>
      <c r="K35" s="501"/>
      <c r="L35" s="502"/>
      <c r="M35" s="503"/>
      <c r="N35" s="504"/>
      <c r="O35" s="504"/>
      <c r="P35" s="504"/>
      <c r="Q35" s="505"/>
    </row>
    <row r="36" spans="1:17" x14ac:dyDescent="0.25">
      <c r="A36" s="186"/>
      <c r="B36" s="105"/>
      <c r="C36" s="19"/>
      <c r="D36" s="21"/>
      <c r="E36" s="22"/>
      <c r="F36" s="12"/>
      <c r="G36" s="22"/>
      <c r="H36" s="105"/>
      <c r="I36" s="105"/>
      <c r="J36" s="105"/>
      <c r="K36" s="105"/>
      <c r="L36" s="105"/>
      <c r="M36" s="105"/>
      <c r="N36" s="105"/>
      <c r="O36" s="105"/>
      <c r="P36" s="105"/>
      <c r="Q36" s="187"/>
    </row>
    <row r="37" spans="1:17" ht="19.5" thickBot="1" x14ac:dyDescent="0.35">
      <c r="A37" s="304" t="s">
        <v>33</v>
      </c>
      <c r="B37" s="305"/>
      <c r="C37" s="305"/>
      <c r="D37" s="305"/>
      <c r="E37" s="305"/>
      <c r="F37" s="305"/>
      <c r="G37" s="305"/>
      <c r="H37" s="305"/>
      <c r="I37" s="305"/>
      <c r="J37" s="305"/>
      <c r="K37" s="305"/>
      <c r="L37" s="305"/>
      <c r="M37" s="105"/>
      <c r="N37" s="105"/>
      <c r="O37" s="105"/>
      <c r="P37" s="105"/>
      <c r="Q37" s="187"/>
    </row>
    <row r="38" spans="1:17" ht="16.5" thickBot="1" x14ac:dyDescent="0.3">
      <c r="A38" s="485" t="s">
        <v>34</v>
      </c>
      <c r="B38" s="484" t="s">
        <v>35</v>
      </c>
      <c r="C38" s="467" t="s">
        <v>36</v>
      </c>
      <c r="D38" s="474"/>
      <c r="E38" s="474"/>
      <c r="F38" s="475"/>
      <c r="G38" s="306" t="s">
        <v>21</v>
      </c>
      <c r="H38" s="309"/>
      <c r="I38" s="309"/>
      <c r="J38" s="310"/>
      <c r="K38" s="478" t="s">
        <v>38</v>
      </c>
      <c r="L38" s="467" t="s">
        <v>39</v>
      </c>
      <c r="M38" s="468"/>
      <c r="N38" s="468"/>
      <c r="O38" s="468"/>
      <c r="P38" s="490"/>
      <c r="Q38" s="491"/>
    </row>
    <row r="39" spans="1:17" ht="11.25" customHeight="1" x14ac:dyDescent="0.25">
      <c r="A39" s="486"/>
      <c r="B39" s="473"/>
      <c r="C39" s="4" t="s">
        <v>40</v>
      </c>
      <c r="D39" s="2" t="s">
        <v>41</v>
      </c>
      <c r="E39" s="2" t="s">
        <v>42</v>
      </c>
      <c r="F39" s="2" t="s">
        <v>43</v>
      </c>
      <c r="G39" s="4" t="s">
        <v>24</v>
      </c>
      <c r="H39" s="2" t="s">
        <v>25</v>
      </c>
      <c r="I39" s="2" t="s">
        <v>26</v>
      </c>
      <c r="J39" s="3" t="s">
        <v>27</v>
      </c>
      <c r="K39" s="479"/>
      <c r="L39" s="2" t="s">
        <v>44</v>
      </c>
      <c r="M39" s="2" t="s">
        <v>45</v>
      </c>
      <c r="N39" s="2" t="s">
        <v>46</v>
      </c>
      <c r="O39" s="2" t="s">
        <v>47</v>
      </c>
      <c r="P39" s="2" t="s">
        <v>48</v>
      </c>
      <c r="Q39" s="188" t="s">
        <v>49</v>
      </c>
    </row>
    <row r="40" spans="1:17" ht="18.75" customHeight="1" x14ac:dyDescent="0.25">
      <c r="A40" s="463" t="s">
        <v>461</v>
      </c>
      <c r="B40" s="461"/>
      <c r="C40" s="210"/>
      <c r="D40" s="210"/>
      <c r="E40" s="9"/>
      <c r="F40" s="9"/>
      <c r="G40" s="9"/>
      <c r="H40" s="12" t="s">
        <v>32</v>
      </c>
      <c r="I40" s="12" t="s">
        <v>32</v>
      </c>
      <c r="J40" s="12"/>
      <c r="K40" s="10" t="s">
        <v>51</v>
      </c>
      <c r="L40" s="10">
        <v>13</v>
      </c>
      <c r="M40" s="10">
        <v>9</v>
      </c>
      <c r="N40" s="6">
        <v>2</v>
      </c>
      <c r="O40" s="6">
        <v>8</v>
      </c>
      <c r="P40" s="6">
        <v>6</v>
      </c>
      <c r="Q40" s="16"/>
    </row>
    <row r="41" spans="1:17" ht="29.25" customHeight="1" x14ac:dyDescent="0.25">
      <c r="A41" s="464"/>
      <c r="B41" s="462"/>
      <c r="C41" s="195" t="s">
        <v>56</v>
      </c>
      <c r="D41" s="21">
        <v>12</v>
      </c>
      <c r="E41" s="22">
        <v>2050</v>
      </c>
      <c r="F41" s="12">
        <f>+D41*E41</f>
        <v>24600</v>
      </c>
      <c r="G41" s="105"/>
      <c r="H41" s="22" t="s">
        <v>32</v>
      </c>
      <c r="I41" s="22" t="s">
        <v>32</v>
      </c>
      <c r="J41" s="22"/>
      <c r="K41" s="23"/>
      <c r="L41" s="23"/>
      <c r="M41" s="23"/>
      <c r="N41" s="24"/>
      <c r="O41" s="24"/>
      <c r="P41" s="24"/>
      <c r="Q41" s="25"/>
    </row>
    <row r="42" spans="1:17" ht="15.75" customHeight="1" thickBot="1" x14ac:dyDescent="0.35">
      <c r="A42" s="464"/>
      <c r="B42" s="462"/>
      <c r="C42" s="195" t="s">
        <v>94</v>
      </c>
      <c r="D42" s="21">
        <v>130</v>
      </c>
      <c r="E42" s="22">
        <v>140.6</v>
      </c>
      <c r="F42" s="12">
        <f t="shared" ref="F42:F47" si="0">+D42*E42</f>
        <v>18278</v>
      </c>
      <c r="G42" s="305"/>
      <c r="H42" s="22" t="s">
        <v>32</v>
      </c>
      <c r="I42" s="22" t="s">
        <v>32</v>
      </c>
      <c r="J42" s="22"/>
      <c r="K42" s="23"/>
      <c r="L42" s="23"/>
      <c r="M42" s="23"/>
      <c r="N42" s="24"/>
      <c r="O42" s="24"/>
      <c r="P42" s="24"/>
      <c r="Q42" s="25"/>
    </row>
    <row r="43" spans="1:17" ht="18" customHeight="1" thickBot="1" x14ac:dyDescent="0.3">
      <c r="A43" s="464"/>
      <c r="B43" s="462"/>
      <c r="C43" s="19" t="s">
        <v>96</v>
      </c>
      <c r="D43" s="21">
        <v>10</v>
      </c>
      <c r="E43" s="22">
        <v>150</v>
      </c>
      <c r="F43" s="12">
        <f t="shared" si="0"/>
        <v>1500</v>
      </c>
      <c r="G43" s="316"/>
      <c r="H43" s="22"/>
      <c r="I43" s="22"/>
      <c r="J43" s="22"/>
      <c r="K43" s="23"/>
      <c r="L43" s="23"/>
      <c r="M43" s="23"/>
      <c r="N43" s="24"/>
      <c r="O43" s="24"/>
      <c r="P43" s="24"/>
      <c r="Q43" s="25"/>
    </row>
    <row r="44" spans="1:17" ht="15" customHeight="1" x14ac:dyDescent="0.25">
      <c r="A44" s="464"/>
      <c r="B44" s="462"/>
      <c r="C44" s="19" t="s">
        <v>50</v>
      </c>
      <c r="D44" s="21">
        <v>25</v>
      </c>
      <c r="E44" s="22">
        <v>125</v>
      </c>
      <c r="F44" s="12">
        <f t="shared" si="0"/>
        <v>3125</v>
      </c>
      <c r="G44" s="317"/>
      <c r="H44" s="22"/>
      <c r="I44" s="22"/>
      <c r="J44" s="22"/>
      <c r="K44" s="23"/>
      <c r="L44" s="23"/>
      <c r="M44" s="23"/>
      <c r="N44" s="24"/>
      <c r="O44" s="24"/>
      <c r="P44" s="24"/>
      <c r="Q44" s="25"/>
    </row>
    <row r="45" spans="1:17" ht="16.5" customHeight="1" x14ac:dyDescent="0.25">
      <c r="A45" s="464"/>
      <c r="B45" s="462"/>
      <c r="C45" s="19" t="s">
        <v>97</v>
      </c>
      <c r="D45" s="21">
        <v>10</v>
      </c>
      <c r="E45" s="22">
        <v>85</v>
      </c>
      <c r="F45" s="12">
        <f t="shared" si="0"/>
        <v>850</v>
      </c>
      <c r="G45" s="12"/>
      <c r="H45" s="22"/>
      <c r="I45" s="22"/>
      <c r="J45" s="22"/>
      <c r="K45" s="23"/>
      <c r="L45" s="23"/>
      <c r="M45" s="23"/>
      <c r="N45" s="24"/>
      <c r="O45" s="24"/>
      <c r="P45" s="24"/>
      <c r="Q45" s="25"/>
    </row>
    <row r="46" spans="1:17" ht="15" customHeight="1" x14ac:dyDescent="0.25">
      <c r="A46" s="464"/>
      <c r="B46" s="462"/>
      <c r="C46" s="19" t="s">
        <v>98</v>
      </c>
      <c r="D46" s="21">
        <v>10</v>
      </c>
      <c r="E46" s="22">
        <v>20</v>
      </c>
      <c r="F46" s="12">
        <f t="shared" si="0"/>
        <v>200</v>
      </c>
      <c r="G46" s="22"/>
      <c r="H46" s="22"/>
      <c r="I46" s="22"/>
      <c r="J46" s="22"/>
      <c r="K46" s="23"/>
      <c r="L46" s="23"/>
      <c r="M46" s="23"/>
      <c r="N46" s="24"/>
      <c r="O46" s="24"/>
      <c r="P46" s="24"/>
      <c r="Q46" s="25"/>
    </row>
    <row r="47" spans="1:17" s="212" customFormat="1" ht="14.25" customHeight="1" x14ac:dyDescent="0.25">
      <c r="A47" s="464"/>
      <c r="B47" s="462"/>
      <c r="C47" s="195" t="s">
        <v>53</v>
      </c>
      <c r="D47" s="15">
        <v>50</v>
      </c>
      <c r="E47" s="12">
        <v>5</v>
      </c>
      <c r="F47" s="12">
        <f t="shared" si="0"/>
        <v>250</v>
      </c>
      <c r="G47" s="12"/>
      <c r="H47" s="12" t="s">
        <v>32</v>
      </c>
      <c r="I47" s="12" t="s">
        <v>32</v>
      </c>
      <c r="J47" s="12"/>
      <c r="K47" s="10"/>
      <c r="L47" s="10"/>
      <c r="M47" s="10"/>
      <c r="N47" s="6"/>
      <c r="O47" s="6"/>
      <c r="P47" s="6"/>
      <c r="Q47" s="16"/>
    </row>
  </sheetData>
  <mergeCells count="45">
    <mergeCell ref="M32:Q33"/>
    <mergeCell ref="A38:A39"/>
    <mergeCell ref="B38:B39"/>
    <mergeCell ref="C38:F38"/>
    <mergeCell ref="K38:K39"/>
    <mergeCell ref="L38:Q38"/>
    <mergeCell ref="M35:Q35"/>
    <mergeCell ref="K35:L35"/>
    <mergeCell ref="A32:A33"/>
    <mergeCell ref="B32:B33"/>
    <mergeCell ref="C32:C33"/>
    <mergeCell ref="D32:D33"/>
    <mergeCell ref="E32:E33"/>
    <mergeCell ref="F32:F33"/>
    <mergeCell ref="G32:J32"/>
    <mergeCell ref="K32:L33"/>
    <mergeCell ref="A10:L10"/>
    <mergeCell ref="D11:D12"/>
    <mergeCell ref="C17:F17"/>
    <mergeCell ref="K17:K18"/>
    <mergeCell ref="K11:L12"/>
    <mergeCell ref="B17:B18"/>
    <mergeCell ref="A17:A18"/>
    <mergeCell ref="A16:L16"/>
    <mergeCell ref="A11:A12"/>
    <mergeCell ref="L17:Q17"/>
    <mergeCell ref="M13:Q13"/>
    <mergeCell ref="M11:Q12"/>
    <mergeCell ref="K13:L13"/>
    <mergeCell ref="B40:B47"/>
    <mergeCell ref="A40:A47"/>
    <mergeCell ref="B6:D6"/>
    <mergeCell ref="B7:D7"/>
    <mergeCell ref="G6:I6"/>
    <mergeCell ref="G7:I7"/>
    <mergeCell ref="A8:C8"/>
    <mergeCell ref="A9:B9"/>
    <mergeCell ref="G17:J17"/>
    <mergeCell ref="B19:B30"/>
    <mergeCell ref="F11:F12"/>
    <mergeCell ref="B11:B12"/>
    <mergeCell ref="G11:J11"/>
    <mergeCell ref="C11:C12"/>
    <mergeCell ref="E11:E12"/>
    <mergeCell ref="A20:A21"/>
  </mergeCells>
  <dataValidations xWindow="279" yWindow="625" count="2">
    <dataValidation allowBlank="1" showInputMessage="1" showErrorMessage="1" promptTitle="Producto" prompt="Digite los Productos relacionados al programa" sqref="A13 A35"/>
    <dataValidation allowBlank="1" showInputMessage="1" showErrorMessage="1" promptTitle="Descripción del Producto" prompt="Describa brevemente en que consiste el producto" sqref="B13 B35"/>
  </dataValidations>
  <pageMargins left="0.70866141732283472" right="0.70866141732283472" top="0.74803149606299213" bottom="0.74803149606299213" header="0.31496062992125984" footer="0.31496062992125984"/>
  <pageSetup scale="50" fitToWidth="20" fitToHeight="20" orientation="landscape" r:id="rId1"/>
  <rowBreaks count="1" manualBreakCount="1">
    <brk id="18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69"/>
  <sheetViews>
    <sheetView view="pageBreakPreview" topLeftCell="A310" zoomScaleNormal="100" zoomScaleSheetLayoutView="100" workbookViewId="0">
      <selection activeCell="A308" sqref="A308:A322"/>
    </sheetView>
  </sheetViews>
  <sheetFormatPr baseColWidth="10" defaultColWidth="11.42578125" defaultRowHeight="15" x14ac:dyDescent="0.25"/>
  <cols>
    <col min="1" max="1" width="43.5703125" customWidth="1"/>
    <col min="2" max="2" width="26.85546875" customWidth="1"/>
    <col min="3" max="3" width="17.28515625" customWidth="1"/>
    <col min="4" max="4" width="12.28515625" customWidth="1"/>
    <col min="5" max="5" width="11.7109375" bestFit="1" customWidth="1"/>
    <col min="6" max="6" width="16.42578125" bestFit="1" customWidth="1"/>
    <col min="7" max="7" width="12.42578125" customWidth="1"/>
    <col min="8" max="8" width="12.7109375" customWidth="1"/>
    <col min="9" max="9" width="12.7109375" bestFit="1" customWidth="1"/>
    <col min="11" max="11" width="16.140625" customWidth="1"/>
    <col min="12" max="12" width="6.28515625" customWidth="1"/>
    <col min="13" max="17" width="5.7109375" customWidth="1"/>
  </cols>
  <sheetData>
    <row r="1" spans="1:18" ht="15.75" x14ac:dyDescent="0.25">
      <c r="A1" s="264" t="s">
        <v>0</v>
      </c>
      <c r="B1" s="264" t="s">
        <v>1</v>
      </c>
      <c r="C1" s="264"/>
      <c r="D1" s="264"/>
      <c r="E1" s="265"/>
      <c r="G1" s="165"/>
      <c r="H1" s="165"/>
      <c r="I1" s="165"/>
    </row>
    <row r="2" spans="1:18" ht="15.75" x14ac:dyDescent="0.25">
      <c r="A2" s="264" t="s">
        <v>2</v>
      </c>
      <c r="B2" s="264" t="s">
        <v>3</v>
      </c>
      <c r="C2" s="264"/>
      <c r="D2" s="264"/>
      <c r="E2" s="265"/>
      <c r="G2" s="165"/>
      <c r="H2" s="165"/>
      <c r="I2" s="165"/>
    </row>
    <row r="3" spans="1:18" ht="15.75" x14ac:dyDescent="0.25">
      <c r="A3" s="264" t="s">
        <v>4</v>
      </c>
      <c r="B3" s="264" t="s">
        <v>5</v>
      </c>
      <c r="C3" s="264"/>
      <c r="D3" s="264"/>
      <c r="E3" s="265"/>
      <c r="G3" s="165"/>
      <c r="H3" s="165"/>
      <c r="I3" s="165"/>
    </row>
    <row r="4" spans="1:18" ht="15.75" x14ac:dyDescent="0.25">
      <c r="A4" s="264" t="s">
        <v>6</v>
      </c>
      <c r="B4" s="264" t="s">
        <v>7</v>
      </c>
      <c r="C4" s="264"/>
      <c r="D4" s="264"/>
      <c r="E4" s="265"/>
      <c r="G4" s="165"/>
      <c r="H4" s="165"/>
      <c r="I4" s="165"/>
    </row>
    <row r="5" spans="1:18" ht="15.75" x14ac:dyDescent="0.25">
      <c r="A5" s="264" t="s">
        <v>8</v>
      </c>
      <c r="B5" s="508" t="s">
        <v>9</v>
      </c>
      <c r="C5" s="508"/>
      <c r="D5" s="508"/>
      <c r="E5" s="265"/>
      <c r="G5" s="165"/>
      <c r="H5" s="165" t="s">
        <v>499</v>
      </c>
      <c r="I5" s="165"/>
    </row>
    <row r="6" spans="1:18" ht="15.75" x14ac:dyDescent="0.25">
      <c r="A6" s="264" t="s">
        <v>10</v>
      </c>
      <c r="B6" s="508" t="s">
        <v>11</v>
      </c>
      <c r="C6" s="508"/>
      <c r="D6" s="508"/>
      <c r="E6" s="265"/>
      <c r="G6" s="465"/>
      <c r="H6" s="465"/>
      <c r="I6" s="465"/>
    </row>
    <row r="7" spans="1:18" ht="15.75" x14ac:dyDescent="0.25">
      <c r="A7" s="509" t="s">
        <v>12</v>
      </c>
      <c r="B7" s="509"/>
      <c r="C7" s="509"/>
      <c r="D7" s="286"/>
      <c r="E7" s="265"/>
      <c r="G7" s="465"/>
      <c r="H7" s="465"/>
      <c r="I7" s="465"/>
    </row>
    <row r="8" spans="1:18" ht="15.75" x14ac:dyDescent="0.25">
      <c r="A8" s="509" t="s">
        <v>13</v>
      </c>
      <c r="B8" s="509"/>
      <c r="C8" s="287"/>
      <c r="D8" s="286"/>
      <c r="E8" s="265"/>
      <c r="G8" s="280"/>
      <c r="H8" s="280"/>
      <c r="I8" s="280"/>
    </row>
    <row r="9" spans="1:18" ht="19.5" thickBot="1" x14ac:dyDescent="0.35">
      <c r="A9" s="477" t="s">
        <v>14</v>
      </c>
      <c r="B9" s="477"/>
      <c r="C9" s="477"/>
      <c r="D9" s="477"/>
      <c r="E9" s="477"/>
      <c r="F9" s="477"/>
      <c r="G9" s="477"/>
      <c r="H9" s="477"/>
      <c r="I9" s="477"/>
      <c r="J9" s="477"/>
      <c r="K9" s="477"/>
      <c r="L9" s="477"/>
    </row>
    <row r="10" spans="1:18" ht="17.25" thickTop="1" thickBot="1" x14ac:dyDescent="0.3">
      <c r="A10" s="510" t="s">
        <v>67</v>
      </c>
      <c r="B10" s="510" t="s">
        <v>68</v>
      </c>
      <c r="C10" s="510"/>
      <c r="D10" s="511" t="s">
        <v>69</v>
      </c>
      <c r="E10" s="513" t="s">
        <v>70</v>
      </c>
      <c r="F10" s="513" t="s">
        <v>71</v>
      </c>
      <c r="G10" s="513" t="s">
        <v>72</v>
      </c>
      <c r="H10" s="513" t="s">
        <v>73</v>
      </c>
      <c r="I10" s="513"/>
      <c r="J10" s="513"/>
      <c r="K10" s="513"/>
      <c r="L10" s="510" t="s">
        <v>22</v>
      </c>
      <c r="M10" s="510" t="s">
        <v>23</v>
      </c>
      <c r="N10" s="510"/>
      <c r="O10" s="510"/>
      <c r="P10" s="510"/>
      <c r="Q10" s="510"/>
      <c r="R10" s="510"/>
    </row>
    <row r="11" spans="1:18" ht="17.25" thickTop="1" thickBot="1" x14ac:dyDescent="0.3">
      <c r="A11" s="510"/>
      <c r="B11" s="510"/>
      <c r="C11" s="510"/>
      <c r="D11" s="512"/>
      <c r="E11" s="513"/>
      <c r="F11" s="513"/>
      <c r="G11" s="513"/>
      <c r="H11" s="266" t="s">
        <v>24</v>
      </c>
      <c r="I11" s="266" t="s">
        <v>25</v>
      </c>
      <c r="J11" s="266" t="s">
        <v>74</v>
      </c>
      <c r="K11" s="266" t="s">
        <v>27</v>
      </c>
      <c r="L11" s="510"/>
      <c r="M11" s="510"/>
      <c r="N11" s="510"/>
      <c r="O11" s="510"/>
      <c r="P11" s="510"/>
      <c r="Q11" s="510"/>
      <c r="R11" s="510"/>
    </row>
    <row r="12" spans="1:18" ht="90" thickTop="1" x14ac:dyDescent="0.25">
      <c r="A12" s="213" t="s">
        <v>75</v>
      </c>
      <c r="B12" s="214" t="s">
        <v>76</v>
      </c>
      <c r="C12" s="8" t="s">
        <v>77</v>
      </c>
      <c r="D12" s="8" t="s">
        <v>78</v>
      </c>
      <c r="E12" s="5"/>
      <c r="F12" s="199">
        <v>140</v>
      </c>
      <c r="G12" s="9"/>
      <c r="H12" s="7">
        <v>90</v>
      </c>
      <c r="I12" s="7">
        <v>50</v>
      </c>
      <c r="J12" s="9"/>
      <c r="K12" s="501">
        <f>+B18+B37</f>
        <v>104300</v>
      </c>
      <c r="L12" s="502"/>
      <c r="M12" s="492"/>
      <c r="N12" s="493"/>
      <c r="O12" s="493"/>
      <c r="P12" s="493"/>
      <c r="Q12" s="494"/>
    </row>
    <row r="13" spans="1:18" x14ac:dyDescent="0.25">
      <c r="A13" s="185"/>
      <c r="B13" s="1"/>
      <c r="C13" s="1"/>
      <c r="D13" s="1"/>
      <c r="E13" s="1"/>
      <c r="F13" s="1"/>
      <c r="G13" s="1"/>
      <c r="H13" s="1"/>
      <c r="I13" s="1"/>
      <c r="J13" s="1"/>
      <c r="K13" s="551"/>
      <c r="L13" s="552"/>
      <c r="M13" s="553"/>
      <c r="N13" s="554"/>
      <c r="O13" s="554"/>
      <c r="P13" s="554"/>
      <c r="Q13" s="555"/>
    </row>
    <row r="14" spans="1:18" x14ac:dyDescent="0.25">
      <c r="A14" s="186"/>
      <c r="B14" s="105"/>
      <c r="C14" s="105"/>
      <c r="D14" s="105"/>
      <c r="E14" s="105"/>
      <c r="F14" s="105"/>
      <c r="G14" s="105"/>
      <c r="H14" s="105"/>
      <c r="I14" s="105"/>
      <c r="J14" s="105"/>
      <c r="K14" s="105"/>
      <c r="L14" s="105"/>
      <c r="M14" s="105"/>
      <c r="N14" s="105"/>
      <c r="O14" s="105"/>
      <c r="P14" s="105"/>
      <c r="Q14" s="187"/>
    </row>
    <row r="15" spans="1:18" ht="19.5" thickBot="1" x14ac:dyDescent="0.35">
      <c r="A15" s="487" t="s">
        <v>33</v>
      </c>
      <c r="B15" s="488"/>
      <c r="C15" s="488"/>
      <c r="D15" s="488"/>
      <c r="E15" s="488"/>
      <c r="F15" s="488"/>
      <c r="G15" s="488"/>
      <c r="H15" s="488"/>
      <c r="I15" s="488"/>
      <c r="J15" s="488"/>
      <c r="K15" s="488"/>
      <c r="L15" s="488"/>
      <c r="M15" s="105"/>
      <c r="N15" s="105"/>
      <c r="O15" s="105"/>
      <c r="P15" s="105"/>
      <c r="Q15" s="187"/>
    </row>
    <row r="16" spans="1:18" ht="16.5" thickBot="1" x14ac:dyDescent="0.3">
      <c r="A16" s="485" t="s">
        <v>34</v>
      </c>
      <c r="B16" s="484" t="s">
        <v>35</v>
      </c>
      <c r="C16" s="467" t="s">
        <v>36</v>
      </c>
      <c r="D16" s="531"/>
      <c r="E16" s="531"/>
      <c r="F16" s="532"/>
      <c r="G16" s="467" t="s">
        <v>37</v>
      </c>
      <c r="H16" s="531"/>
      <c r="I16" s="531"/>
      <c r="J16" s="532"/>
      <c r="K16" s="478" t="s">
        <v>38</v>
      </c>
      <c r="L16" s="467" t="s">
        <v>39</v>
      </c>
      <c r="M16" s="531"/>
      <c r="N16" s="531"/>
      <c r="O16" s="531"/>
      <c r="P16" s="531"/>
      <c r="Q16" s="532"/>
    </row>
    <row r="17" spans="1:18" ht="18" x14ac:dyDescent="0.25">
      <c r="A17" s="528"/>
      <c r="B17" s="529"/>
      <c r="C17" s="4" t="s">
        <v>40</v>
      </c>
      <c r="D17" s="2" t="s">
        <v>41</v>
      </c>
      <c r="E17" s="2" t="s">
        <v>42</v>
      </c>
      <c r="F17" s="2" t="s">
        <v>43</v>
      </c>
      <c r="G17" s="2" t="s">
        <v>24</v>
      </c>
      <c r="H17" s="2" t="s">
        <v>25</v>
      </c>
      <c r="I17" s="2" t="s">
        <v>26</v>
      </c>
      <c r="J17" s="3" t="s">
        <v>27</v>
      </c>
      <c r="K17" s="530"/>
      <c r="L17" s="2" t="s">
        <v>44</v>
      </c>
      <c r="M17" s="2" t="s">
        <v>45</v>
      </c>
      <c r="N17" s="2" t="s">
        <v>46</v>
      </c>
      <c r="O17" s="2" t="s">
        <v>47</v>
      </c>
      <c r="P17" s="2" t="s">
        <v>48</v>
      </c>
      <c r="Q17" s="188" t="s">
        <v>49</v>
      </c>
    </row>
    <row r="18" spans="1:18" ht="24" x14ac:dyDescent="0.25">
      <c r="A18" s="550" t="s">
        <v>502</v>
      </c>
      <c r="B18" s="535">
        <f>+H18+H19+H20+H21+H22+H23+H25+H26+H27+H28+H29+H30+H31</f>
        <v>0</v>
      </c>
      <c r="C18" s="195" t="s">
        <v>79</v>
      </c>
      <c r="D18" s="21">
        <v>2</v>
      </c>
      <c r="E18" s="22">
        <v>20000</v>
      </c>
      <c r="F18" s="12">
        <f>+D18*E18</f>
        <v>40000</v>
      </c>
      <c r="G18" s="22"/>
      <c r="H18" s="197"/>
      <c r="I18" s="12"/>
      <c r="J18" s="12">
        <v>40000</v>
      </c>
      <c r="K18" s="10" t="s">
        <v>51</v>
      </c>
      <c r="L18" s="23">
        <v>12</v>
      </c>
      <c r="M18" s="23">
        <v>2</v>
      </c>
      <c r="N18" s="24">
        <v>2</v>
      </c>
      <c r="O18" s="24">
        <v>8</v>
      </c>
      <c r="P18" s="24">
        <v>7</v>
      </c>
      <c r="Q18" s="25" t="s">
        <v>80</v>
      </c>
    </row>
    <row r="19" spans="1:18" ht="24" x14ac:dyDescent="0.25">
      <c r="A19" s="550"/>
      <c r="B19" s="535"/>
      <c r="C19" s="19" t="s">
        <v>81</v>
      </c>
      <c r="D19" s="21">
        <v>1</v>
      </c>
      <c r="E19" s="22">
        <v>50000</v>
      </c>
      <c r="F19" s="12">
        <f t="shared" ref="F19:F31" si="0">+D19*E19</f>
        <v>50000</v>
      </c>
      <c r="G19" s="22"/>
      <c r="H19" s="197"/>
      <c r="I19" s="12"/>
      <c r="J19" s="12">
        <v>50000</v>
      </c>
      <c r="K19" s="10" t="s">
        <v>51</v>
      </c>
      <c r="L19" s="23">
        <v>12</v>
      </c>
      <c r="M19" s="23">
        <v>2</v>
      </c>
      <c r="N19" s="24">
        <v>2</v>
      </c>
      <c r="O19" s="24">
        <v>8</v>
      </c>
      <c r="P19" s="24">
        <v>7</v>
      </c>
      <c r="Q19" s="25" t="s">
        <v>82</v>
      </c>
    </row>
    <row r="20" spans="1:18" x14ac:dyDescent="0.25">
      <c r="A20" s="550"/>
      <c r="B20" s="535"/>
      <c r="C20" s="19" t="s">
        <v>83</v>
      </c>
      <c r="D20" s="21">
        <v>10</v>
      </c>
      <c r="E20" s="22">
        <v>150</v>
      </c>
      <c r="F20" s="12">
        <f t="shared" si="0"/>
        <v>1500</v>
      </c>
      <c r="G20" s="22"/>
      <c r="H20" s="197"/>
      <c r="I20" s="12"/>
      <c r="J20" s="12">
        <v>1500</v>
      </c>
      <c r="K20" s="10" t="s">
        <v>51</v>
      </c>
      <c r="L20" s="23">
        <v>12</v>
      </c>
      <c r="M20" s="23">
        <v>2</v>
      </c>
      <c r="N20" s="24">
        <v>3</v>
      </c>
      <c r="O20" s="24">
        <v>9</v>
      </c>
      <c r="P20" s="24">
        <v>2</v>
      </c>
      <c r="Q20" s="25"/>
    </row>
    <row r="21" spans="1:18" x14ac:dyDescent="0.25">
      <c r="A21" s="550"/>
      <c r="B21" s="535"/>
      <c r="C21" s="19" t="s">
        <v>50</v>
      </c>
      <c r="D21" s="21">
        <v>40</v>
      </c>
      <c r="E21" s="22">
        <v>125</v>
      </c>
      <c r="F21" s="12">
        <f t="shared" si="0"/>
        <v>5000</v>
      </c>
      <c r="G21" s="22"/>
      <c r="H21" s="197"/>
      <c r="I21" s="12"/>
      <c r="J21" s="12">
        <v>5000</v>
      </c>
      <c r="K21" s="10" t="s">
        <v>51</v>
      </c>
      <c r="L21" s="23">
        <v>12</v>
      </c>
      <c r="M21" s="23">
        <v>2</v>
      </c>
      <c r="N21" s="24">
        <v>3</v>
      </c>
      <c r="O21" s="24">
        <v>9</v>
      </c>
      <c r="P21" s="24">
        <v>2</v>
      </c>
      <c r="Q21" s="25"/>
    </row>
    <row r="22" spans="1:18" x14ac:dyDescent="0.25">
      <c r="A22" s="550"/>
      <c r="B22" s="535"/>
      <c r="C22" s="19" t="s">
        <v>84</v>
      </c>
      <c r="D22" s="21">
        <v>2</v>
      </c>
      <c r="E22" s="22">
        <v>85</v>
      </c>
      <c r="F22" s="12">
        <f t="shared" si="0"/>
        <v>170</v>
      </c>
      <c r="G22" s="22"/>
      <c r="H22" s="197"/>
      <c r="I22" s="12"/>
      <c r="J22" s="12">
        <v>170</v>
      </c>
      <c r="K22" s="10" t="s">
        <v>51</v>
      </c>
      <c r="L22" s="23">
        <v>12</v>
      </c>
      <c r="M22" s="23">
        <v>2</v>
      </c>
      <c r="N22" s="24">
        <v>3</v>
      </c>
      <c r="O22" s="24">
        <v>9</v>
      </c>
      <c r="P22" s="24">
        <v>2</v>
      </c>
      <c r="Q22" s="25"/>
    </row>
    <row r="23" spans="1:18" x14ac:dyDescent="0.25">
      <c r="A23" s="550"/>
      <c r="B23" s="535"/>
      <c r="C23" s="19" t="s">
        <v>85</v>
      </c>
      <c r="D23" s="21">
        <v>2</v>
      </c>
      <c r="E23" s="22">
        <v>120</v>
      </c>
      <c r="F23" s="12">
        <f t="shared" si="0"/>
        <v>240</v>
      </c>
      <c r="G23" s="22"/>
      <c r="H23" s="197"/>
      <c r="I23" s="12"/>
      <c r="J23" s="12">
        <v>240</v>
      </c>
      <c r="K23" s="10" t="s">
        <v>51</v>
      </c>
      <c r="L23" s="23">
        <v>12</v>
      </c>
      <c r="M23" s="23">
        <v>2</v>
      </c>
      <c r="N23" s="24">
        <v>3</v>
      </c>
      <c r="O23" s="24">
        <v>9</v>
      </c>
      <c r="P23" s="24">
        <v>2</v>
      </c>
      <c r="Q23" s="25"/>
    </row>
    <row r="24" spans="1:18" x14ac:dyDescent="0.25">
      <c r="A24" s="550"/>
      <c r="B24" s="535"/>
      <c r="C24" s="19" t="s">
        <v>467</v>
      </c>
      <c r="D24" s="21">
        <v>80</v>
      </c>
      <c r="E24" s="22">
        <v>120</v>
      </c>
      <c r="F24" s="12">
        <f t="shared" si="0"/>
        <v>9600</v>
      </c>
      <c r="G24" s="22"/>
      <c r="H24" s="197"/>
      <c r="I24" s="12"/>
      <c r="J24" s="12">
        <v>9600</v>
      </c>
      <c r="K24" s="10" t="s">
        <v>51</v>
      </c>
      <c r="L24" s="23">
        <v>12</v>
      </c>
      <c r="M24" s="23">
        <v>2</v>
      </c>
      <c r="N24" s="24">
        <v>3</v>
      </c>
      <c r="O24" s="24">
        <v>9</v>
      </c>
      <c r="P24" s="24">
        <v>2</v>
      </c>
      <c r="Q24" s="25"/>
    </row>
    <row r="25" spans="1:18" x14ac:dyDescent="0.25">
      <c r="A25" s="550"/>
      <c r="B25" s="535"/>
      <c r="C25" s="19" t="s">
        <v>86</v>
      </c>
      <c r="D25" s="21">
        <v>2</v>
      </c>
      <c r="E25" s="22">
        <v>50</v>
      </c>
      <c r="F25" s="12">
        <f t="shared" si="0"/>
        <v>100</v>
      </c>
      <c r="G25" s="22"/>
      <c r="H25" s="197"/>
      <c r="I25" s="12"/>
      <c r="J25" s="12">
        <v>100</v>
      </c>
      <c r="K25" s="10" t="s">
        <v>51</v>
      </c>
      <c r="L25" s="23">
        <v>12</v>
      </c>
      <c r="M25" s="23">
        <v>2</v>
      </c>
      <c r="N25" s="24">
        <v>3</v>
      </c>
      <c r="O25" s="24">
        <v>9</v>
      </c>
      <c r="P25" s="24">
        <v>2</v>
      </c>
      <c r="Q25" s="25"/>
    </row>
    <row r="26" spans="1:18" x14ac:dyDescent="0.25">
      <c r="A26" s="550"/>
      <c r="B26" s="535"/>
      <c r="C26" s="19" t="s">
        <v>87</v>
      </c>
      <c r="D26" s="21">
        <v>20</v>
      </c>
      <c r="E26" s="22">
        <v>40</v>
      </c>
      <c r="F26" s="12">
        <f t="shared" si="0"/>
        <v>800</v>
      </c>
      <c r="G26" s="22"/>
      <c r="H26" s="197"/>
      <c r="I26" s="12"/>
      <c r="J26" s="12">
        <v>800</v>
      </c>
      <c r="K26" s="10">
        <v>1</v>
      </c>
      <c r="L26" s="23">
        <v>12</v>
      </c>
      <c r="M26" s="23">
        <v>2</v>
      </c>
      <c r="N26" s="24">
        <v>3</v>
      </c>
      <c r="O26" s="24">
        <v>9</v>
      </c>
      <c r="P26" s="24">
        <v>2</v>
      </c>
      <c r="Q26" s="25"/>
    </row>
    <row r="27" spans="1:18" x14ac:dyDescent="0.25">
      <c r="A27" s="550"/>
      <c r="B27" s="535"/>
      <c r="C27" s="19" t="s">
        <v>88</v>
      </c>
      <c r="D27" s="21">
        <v>20</v>
      </c>
      <c r="E27" s="22">
        <v>60</v>
      </c>
      <c r="F27" s="12">
        <f t="shared" si="0"/>
        <v>1200</v>
      </c>
      <c r="G27" s="22"/>
      <c r="H27" s="197"/>
      <c r="I27" s="12"/>
      <c r="J27" s="12">
        <v>1200</v>
      </c>
      <c r="K27" s="10" t="s">
        <v>51</v>
      </c>
      <c r="L27" s="23">
        <v>12</v>
      </c>
      <c r="M27" s="23">
        <v>2</v>
      </c>
      <c r="N27" s="24">
        <v>3</v>
      </c>
      <c r="O27" s="24">
        <v>9</v>
      </c>
      <c r="P27" s="24">
        <v>2</v>
      </c>
      <c r="Q27" s="25"/>
    </row>
    <row r="28" spans="1:18" s="212" customFormat="1" ht="24" x14ac:dyDescent="0.25">
      <c r="A28" s="550"/>
      <c r="B28" s="535"/>
      <c r="C28" s="196" t="s">
        <v>89</v>
      </c>
      <c r="D28" s="197">
        <v>1600</v>
      </c>
      <c r="E28" s="12">
        <v>1</v>
      </c>
      <c r="F28" s="12">
        <f t="shared" si="0"/>
        <v>1600</v>
      </c>
      <c r="G28" s="13"/>
      <c r="H28" s="197"/>
      <c r="I28" s="12"/>
      <c r="J28" s="12">
        <v>1600</v>
      </c>
      <c r="K28" s="10" t="s">
        <v>51</v>
      </c>
      <c r="L28" s="23">
        <v>12</v>
      </c>
      <c r="M28" s="23">
        <v>2</v>
      </c>
      <c r="N28" s="6">
        <v>3</v>
      </c>
      <c r="O28" s="16">
        <v>3</v>
      </c>
      <c r="P28" s="6">
        <v>3</v>
      </c>
      <c r="Q28" s="16"/>
      <c r="R28"/>
    </row>
    <row r="29" spans="1:18" s="212" customFormat="1" ht="24" x14ac:dyDescent="0.25">
      <c r="A29" s="550"/>
      <c r="B29" s="535"/>
      <c r="C29" s="19" t="s">
        <v>90</v>
      </c>
      <c r="D29" s="200">
        <v>80</v>
      </c>
      <c r="E29" s="331" t="s">
        <v>465</v>
      </c>
      <c r="F29" s="12">
        <v>8000</v>
      </c>
      <c r="G29" s="13"/>
      <c r="H29" s="197"/>
      <c r="I29" s="12"/>
      <c r="J29" s="12">
        <v>8000</v>
      </c>
      <c r="K29" s="10" t="s">
        <v>51</v>
      </c>
      <c r="L29" s="23">
        <v>12</v>
      </c>
      <c r="M29" s="23">
        <v>2</v>
      </c>
      <c r="N29" s="6">
        <v>3</v>
      </c>
      <c r="O29" s="16">
        <v>3</v>
      </c>
      <c r="P29" s="6">
        <v>3</v>
      </c>
      <c r="Q29" s="16"/>
      <c r="R29"/>
    </row>
    <row r="30" spans="1:18" ht="24" x14ac:dyDescent="0.25">
      <c r="A30" s="550"/>
      <c r="B30" s="535"/>
      <c r="C30" s="237" t="s">
        <v>466</v>
      </c>
      <c r="D30" s="15">
        <v>160</v>
      </c>
      <c r="E30" s="12">
        <v>350</v>
      </c>
      <c r="F30" s="12">
        <f t="shared" si="0"/>
        <v>56000</v>
      </c>
      <c r="G30" s="12"/>
      <c r="H30" s="197"/>
      <c r="I30" s="12"/>
      <c r="J30" s="12">
        <v>56000</v>
      </c>
      <c r="K30" s="10" t="s">
        <v>51</v>
      </c>
      <c r="L30" s="23">
        <v>12</v>
      </c>
      <c r="M30" s="23">
        <v>2</v>
      </c>
      <c r="N30" s="6">
        <v>3</v>
      </c>
      <c r="O30" s="6">
        <v>1</v>
      </c>
      <c r="P30" s="6">
        <v>1</v>
      </c>
      <c r="Q30" s="16"/>
      <c r="R30" s="212"/>
    </row>
    <row r="31" spans="1:18" x14ac:dyDescent="0.25">
      <c r="A31" s="550"/>
      <c r="B31" s="535"/>
      <c r="C31" s="237" t="s">
        <v>91</v>
      </c>
      <c r="D31" s="15">
        <v>160</v>
      </c>
      <c r="E31" s="12">
        <v>750</v>
      </c>
      <c r="F31" s="12">
        <f t="shared" si="0"/>
        <v>120000</v>
      </c>
      <c r="G31" s="12"/>
      <c r="H31" s="197"/>
      <c r="I31" s="12"/>
      <c r="J31" s="12">
        <v>120000</v>
      </c>
      <c r="K31" s="10" t="s">
        <v>51</v>
      </c>
      <c r="L31" s="23">
        <v>12</v>
      </c>
      <c r="M31" s="23">
        <v>2</v>
      </c>
      <c r="N31" s="6">
        <v>3</v>
      </c>
      <c r="O31" s="6">
        <v>1</v>
      </c>
      <c r="P31" s="6">
        <v>1</v>
      </c>
      <c r="Q31" s="16"/>
      <c r="R31" s="212"/>
    </row>
    <row r="32" spans="1:18" x14ac:dyDescent="0.25">
      <c r="A32" s="235"/>
      <c r="B32" s="204"/>
      <c r="C32" s="236"/>
      <c r="D32" s="206"/>
      <c r="E32" s="207"/>
      <c r="F32" s="436">
        <f>SUM(F18:F31)</f>
        <v>294210</v>
      </c>
      <c r="G32" s="207"/>
      <c r="H32" s="207"/>
      <c r="I32" s="207"/>
      <c r="J32" s="207"/>
      <c r="K32" s="201"/>
      <c r="L32" s="201"/>
      <c r="M32" s="201"/>
      <c r="N32" s="26"/>
      <c r="O32" s="26"/>
      <c r="P32" s="26"/>
      <c r="Q32" s="233"/>
    </row>
    <row r="33" spans="1:17" x14ac:dyDescent="0.25">
      <c r="A33" s="235"/>
      <c r="B33" s="204"/>
      <c r="C33" s="236"/>
      <c r="D33" s="206"/>
      <c r="E33" s="207"/>
      <c r="F33" s="207"/>
      <c r="G33" s="207"/>
      <c r="H33" s="207"/>
      <c r="I33" s="207"/>
      <c r="J33" s="207"/>
      <c r="K33" s="201"/>
      <c r="L33" s="201"/>
      <c r="M33" s="201"/>
      <c r="N33" s="26"/>
      <c r="O33" s="26"/>
      <c r="P33" s="26"/>
      <c r="Q33" s="233"/>
    </row>
    <row r="34" spans="1:17" ht="19.5" thickBot="1" x14ac:dyDescent="0.35">
      <c r="A34" s="487" t="s">
        <v>33</v>
      </c>
      <c r="B34" s="488"/>
      <c r="C34" s="488"/>
      <c r="D34" s="488"/>
      <c r="E34" s="488"/>
      <c r="F34" s="488"/>
      <c r="G34" s="488"/>
      <c r="H34" s="488"/>
      <c r="I34" s="488"/>
      <c r="J34" s="488"/>
      <c r="K34" s="488"/>
      <c r="L34" s="488"/>
      <c r="M34" s="105"/>
      <c r="N34" s="105"/>
      <c r="O34" s="105"/>
      <c r="P34" s="105"/>
      <c r="Q34" s="187"/>
    </row>
    <row r="35" spans="1:17" ht="16.5" thickBot="1" x14ac:dyDescent="0.3">
      <c r="A35" s="485" t="s">
        <v>34</v>
      </c>
      <c r="B35" s="484" t="s">
        <v>35</v>
      </c>
      <c r="C35" s="467" t="s">
        <v>36</v>
      </c>
      <c r="D35" s="531"/>
      <c r="E35" s="531"/>
      <c r="F35" s="532"/>
      <c r="G35" s="467" t="s">
        <v>37</v>
      </c>
      <c r="H35" s="531"/>
      <c r="I35" s="531"/>
      <c r="J35" s="532"/>
      <c r="K35" s="478" t="s">
        <v>38</v>
      </c>
      <c r="L35" s="467" t="s">
        <v>39</v>
      </c>
      <c r="M35" s="531"/>
      <c r="N35" s="531"/>
      <c r="O35" s="531"/>
      <c r="P35" s="531"/>
      <c r="Q35" s="532"/>
    </row>
    <row r="36" spans="1:17" ht="18" x14ac:dyDescent="0.25">
      <c r="A36" s="528"/>
      <c r="B36" s="529"/>
      <c r="C36" s="4" t="s">
        <v>40</v>
      </c>
      <c r="D36" s="2" t="s">
        <v>41</v>
      </c>
      <c r="E36" s="2" t="s">
        <v>42</v>
      </c>
      <c r="F36" s="2" t="s">
        <v>43</v>
      </c>
      <c r="G36" s="2" t="s">
        <v>24</v>
      </c>
      <c r="H36" s="2" t="s">
        <v>25</v>
      </c>
      <c r="I36" s="2" t="s">
        <v>26</v>
      </c>
      <c r="J36" s="3" t="s">
        <v>27</v>
      </c>
      <c r="K36" s="530"/>
      <c r="L36" s="2" t="s">
        <v>44</v>
      </c>
      <c r="M36" s="2" t="s">
        <v>45</v>
      </c>
      <c r="N36" s="2" t="s">
        <v>46</v>
      </c>
      <c r="O36" s="2" t="s">
        <v>47</v>
      </c>
      <c r="P36" s="2" t="s">
        <v>48</v>
      </c>
      <c r="Q36" s="188" t="s">
        <v>49</v>
      </c>
    </row>
    <row r="37" spans="1:17" x14ac:dyDescent="0.25">
      <c r="A37" s="556" t="s">
        <v>92</v>
      </c>
      <c r="B37" s="461">
        <f>+F37+F40+F42+F43+F44+F45+F46+F47+F48+F49+F50+F52</f>
        <v>104300</v>
      </c>
      <c r="C37" s="195" t="s">
        <v>469</v>
      </c>
      <c r="D37" s="21">
        <v>8</v>
      </c>
      <c r="E37" s="22">
        <v>3000</v>
      </c>
      <c r="F37" s="12">
        <f>+D37*E37</f>
        <v>24000</v>
      </c>
      <c r="G37" s="12"/>
      <c r="H37" s="256"/>
      <c r="I37" s="256">
        <v>24000</v>
      </c>
      <c r="J37" s="246"/>
      <c r="K37" s="10" t="s">
        <v>51</v>
      </c>
      <c r="L37" s="23">
        <v>12</v>
      </c>
      <c r="M37" s="23">
        <v>2</v>
      </c>
      <c r="N37" s="6">
        <v>1</v>
      </c>
      <c r="O37" s="6">
        <v>3</v>
      </c>
      <c r="P37" s="6">
        <v>1</v>
      </c>
      <c r="Q37" s="16" t="s">
        <v>93</v>
      </c>
    </row>
    <row r="38" spans="1:17" x14ac:dyDescent="0.25">
      <c r="A38" s="557"/>
      <c r="B38" s="462"/>
      <c r="C38" s="195" t="s">
        <v>470</v>
      </c>
      <c r="D38" s="21">
        <v>4</v>
      </c>
      <c r="E38" s="22">
        <v>4500</v>
      </c>
      <c r="F38" s="12">
        <v>18000</v>
      </c>
      <c r="G38" s="22"/>
      <c r="H38" s="256"/>
      <c r="I38" s="256">
        <v>18000</v>
      </c>
      <c r="J38" s="246"/>
      <c r="K38" s="10"/>
      <c r="L38" s="23"/>
      <c r="M38" s="23"/>
      <c r="N38" s="24"/>
      <c r="O38" s="24"/>
      <c r="P38" s="24"/>
      <c r="Q38" s="25"/>
    </row>
    <row r="39" spans="1:17" x14ac:dyDescent="0.25">
      <c r="A39" s="557"/>
      <c r="B39" s="462"/>
      <c r="C39" s="195" t="s">
        <v>468</v>
      </c>
      <c r="D39" s="21">
        <v>4</v>
      </c>
      <c r="E39" s="22">
        <v>2500</v>
      </c>
      <c r="F39" s="12">
        <v>10000</v>
      </c>
      <c r="G39" s="22"/>
      <c r="H39" s="256"/>
      <c r="I39" s="256">
        <v>10000</v>
      </c>
      <c r="J39" s="246"/>
      <c r="K39" s="10"/>
      <c r="L39" s="23"/>
      <c r="M39" s="23"/>
      <c r="N39" s="24"/>
      <c r="O39" s="24"/>
      <c r="P39" s="24"/>
      <c r="Q39" s="25"/>
    </row>
    <row r="40" spans="1:17" ht="24" x14ac:dyDescent="0.25">
      <c r="A40" s="557"/>
      <c r="B40" s="462"/>
      <c r="C40" s="195" t="s">
        <v>94</v>
      </c>
      <c r="D40" s="21">
        <v>130</v>
      </c>
      <c r="E40" s="22">
        <v>180</v>
      </c>
      <c r="F40" s="12">
        <f t="shared" ref="F40:F52" si="1">+D40*E40</f>
        <v>23400</v>
      </c>
      <c r="G40" s="22"/>
      <c r="H40" s="256"/>
      <c r="I40" s="256">
        <f>65*E40</f>
        <v>11700</v>
      </c>
      <c r="J40" s="246"/>
      <c r="K40" s="10" t="s">
        <v>51</v>
      </c>
      <c r="L40" s="23">
        <v>12</v>
      </c>
      <c r="M40" s="23">
        <v>2</v>
      </c>
      <c r="N40" s="24">
        <v>3</v>
      </c>
      <c r="O40" s="24">
        <v>7</v>
      </c>
      <c r="P40" s="24">
        <v>1</v>
      </c>
      <c r="Q40" s="25" t="s">
        <v>95</v>
      </c>
    </row>
    <row r="41" spans="1:17" x14ac:dyDescent="0.25">
      <c r="A41" s="557"/>
      <c r="B41" s="462"/>
      <c r="C41" s="19" t="s">
        <v>467</v>
      </c>
      <c r="D41" s="21">
        <v>100</v>
      </c>
      <c r="E41" s="22">
        <v>120</v>
      </c>
      <c r="F41" s="12">
        <f t="shared" si="1"/>
        <v>12000</v>
      </c>
      <c r="G41" s="22"/>
      <c r="H41" s="197"/>
      <c r="I41" s="331">
        <v>12000</v>
      </c>
      <c r="K41" s="10" t="s">
        <v>51</v>
      </c>
      <c r="L41" s="23">
        <v>12</v>
      </c>
      <c r="M41" s="23">
        <v>2</v>
      </c>
      <c r="N41" s="24">
        <v>3</v>
      </c>
      <c r="O41" s="24">
        <v>9</v>
      </c>
      <c r="P41" s="24">
        <v>2</v>
      </c>
      <c r="Q41" s="25"/>
    </row>
    <row r="42" spans="1:17" x14ac:dyDescent="0.25">
      <c r="A42" s="557"/>
      <c r="B42" s="462"/>
      <c r="C42" s="19" t="s">
        <v>96</v>
      </c>
      <c r="D42" s="21">
        <v>10</v>
      </c>
      <c r="E42" s="22">
        <v>150</v>
      </c>
      <c r="F42" s="12">
        <f t="shared" si="1"/>
        <v>1500</v>
      </c>
      <c r="G42" s="22"/>
      <c r="H42" s="256"/>
      <c r="I42" s="256">
        <f>5*E42</f>
        <v>750</v>
      </c>
      <c r="J42" s="246"/>
      <c r="K42" s="10" t="s">
        <v>51</v>
      </c>
      <c r="L42" s="23">
        <v>12</v>
      </c>
      <c r="M42" s="23">
        <v>2</v>
      </c>
      <c r="N42" s="24">
        <v>3</v>
      </c>
      <c r="O42" s="24">
        <v>9</v>
      </c>
      <c r="P42" s="24">
        <v>2</v>
      </c>
      <c r="Q42" s="25"/>
    </row>
    <row r="43" spans="1:17" x14ac:dyDescent="0.25">
      <c r="A43" s="557"/>
      <c r="B43" s="462"/>
      <c r="C43" s="19" t="s">
        <v>50</v>
      </c>
      <c r="D43" s="21">
        <v>100</v>
      </c>
      <c r="E43" s="22">
        <v>125</v>
      </c>
      <c r="F43" s="12">
        <f t="shared" si="1"/>
        <v>12500</v>
      </c>
      <c r="G43" s="22"/>
      <c r="H43" s="256"/>
      <c r="I43" s="256">
        <f>+F43/2</f>
        <v>6250</v>
      </c>
      <c r="J43" s="246"/>
      <c r="K43" s="10" t="s">
        <v>51</v>
      </c>
      <c r="L43" s="23">
        <v>12</v>
      </c>
      <c r="M43" s="23">
        <v>2</v>
      </c>
      <c r="N43" s="24">
        <v>3</v>
      </c>
      <c r="O43" s="24">
        <v>9</v>
      </c>
      <c r="P43" s="24">
        <v>2</v>
      </c>
      <c r="Q43" s="25"/>
    </row>
    <row r="44" spans="1:17" x14ac:dyDescent="0.25">
      <c r="A44" s="557"/>
      <c r="B44" s="462"/>
      <c r="C44" s="19" t="s">
        <v>97</v>
      </c>
      <c r="D44" s="21">
        <v>30</v>
      </c>
      <c r="E44" s="22">
        <v>85</v>
      </c>
      <c r="F44" s="12">
        <f t="shared" si="1"/>
        <v>2550</v>
      </c>
      <c r="G44" s="22"/>
      <c r="H44" s="256"/>
      <c r="I44" s="256">
        <f t="shared" ref="I44:I53" si="2">+F44/2</f>
        <v>1275</v>
      </c>
      <c r="J44" s="246"/>
      <c r="K44" s="10" t="s">
        <v>51</v>
      </c>
      <c r="L44" s="23">
        <v>12</v>
      </c>
      <c r="M44" s="23">
        <v>2</v>
      </c>
      <c r="N44" s="24">
        <v>3</v>
      </c>
      <c r="O44" s="24">
        <v>9</v>
      </c>
      <c r="P44" s="24">
        <v>2</v>
      </c>
      <c r="Q44" s="25"/>
    </row>
    <row r="45" spans="1:17" x14ac:dyDescent="0.25">
      <c r="A45" s="557"/>
      <c r="B45" s="462"/>
      <c r="C45" s="19" t="s">
        <v>98</v>
      </c>
      <c r="D45" s="21">
        <v>10</v>
      </c>
      <c r="E45" s="22">
        <v>20</v>
      </c>
      <c r="F45" s="12">
        <f t="shared" si="1"/>
        <v>200</v>
      </c>
      <c r="G45" s="22"/>
      <c r="H45" s="256"/>
      <c r="I45" s="256">
        <f t="shared" si="2"/>
        <v>100</v>
      </c>
      <c r="J45" s="246"/>
      <c r="K45" s="10" t="s">
        <v>51</v>
      </c>
      <c r="L45" s="23">
        <v>12</v>
      </c>
      <c r="M45" s="23">
        <v>2</v>
      </c>
      <c r="N45" s="24">
        <v>3</v>
      </c>
      <c r="O45" s="24">
        <v>9</v>
      </c>
      <c r="P45" s="24">
        <v>2</v>
      </c>
      <c r="Q45" s="25"/>
    </row>
    <row r="46" spans="1:17" x14ac:dyDescent="0.25">
      <c r="A46" s="557"/>
      <c r="B46" s="462"/>
      <c r="C46" s="19" t="s">
        <v>53</v>
      </c>
      <c r="D46" s="21">
        <v>50</v>
      </c>
      <c r="E46" s="22">
        <v>5</v>
      </c>
      <c r="F46" s="12">
        <f t="shared" si="1"/>
        <v>250</v>
      </c>
      <c r="G46" s="22"/>
      <c r="H46" s="256"/>
      <c r="I46" s="256">
        <f t="shared" si="2"/>
        <v>125</v>
      </c>
      <c r="J46" s="246"/>
      <c r="K46" s="10" t="s">
        <v>51</v>
      </c>
      <c r="L46" s="23">
        <v>12</v>
      </c>
      <c r="M46" s="23">
        <v>2</v>
      </c>
      <c r="N46" s="24">
        <v>3</v>
      </c>
      <c r="O46" s="24">
        <v>9</v>
      </c>
      <c r="P46" s="24">
        <v>2</v>
      </c>
      <c r="Q46" s="25"/>
    </row>
    <row r="47" spans="1:17" x14ac:dyDescent="0.25">
      <c r="A47" s="557"/>
      <c r="B47" s="462"/>
      <c r="C47" s="19" t="s">
        <v>99</v>
      </c>
      <c r="D47" s="21">
        <v>4</v>
      </c>
      <c r="E47" s="22">
        <v>50</v>
      </c>
      <c r="F47" s="12">
        <f t="shared" si="1"/>
        <v>200</v>
      </c>
      <c r="G47" s="22"/>
      <c r="H47" s="256"/>
      <c r="I47" s="256">
        <f t="shared" si="2"/>
        <v>100</v>
      </c>
      <c r="J47" s="246"/>
      <c r="K47" s="10" t="s">
        <v>51</v>
      </c>
      <c r="L47" s="23">
        <v>12</v>
      </c>
      <c r="M47" s="23">
        <v>2</v>
      </c>
      <c r="N47" s="24">
        <v>3</v>
      </c>
      <c r="O47" s="24">
        <v>9</v>
      </c>
      <c r="P47" s="24">
        <v>2</v>
      </c>
      <c r="Q47" s="25"/>
    </row>
    <row r="48" spans="1:17" x14ac:dyDescent="0.25">
      <c r="A48" s="557"/>
      <c r="B48" s="462"/>
      <c r="C48" s="19" t="s">
        <v>87</v>
      </c>
      <c r="D48" s="21">
        <v>20</v>
      </c>
      <c r="E48" s="22">
        <v>40</v>
      </c>
      <c r="F48" s="12">
        <f t="shared" si="1"/>
        <v>800</v>
      </c>
      <c r="G48" s="22"/>
      <c r="H48" s="256"/>
      <c r="I48" s="256">
        <f t="shared" si="2"/>
        <v>400</v>
      </c>
      <c r="J48" s="246"/>
      <c r="K48" s="10" t="s">
        <v>51</v>
      </c>
      <c r="L48" s="23">
        <v>12</v>
      </c>
      <c r="M48" s="23">
        <v>2</v>
      </c>
      <c r="N48" s="24">
        <v>3</v>
      </c>
      <c r="O48" s="24">
        <v>9</v>
      </c>
      <c r="P48" s="24">
        <v>2</v>
      </c>
      <c r="Q48" s="25"/>
    </row>
    <row r="49" spans="1:18" x14ac:dyDescent="0.25">
      <c r="A49" s="557"/>
      <c r="B49" s="462"/>
      <c r="C49" s="19" t="s">
        <v>88</v>
      </c>
      <c r="D49" s="21">
        <v>20</v>
      </c>
      <c r="E49" s="22">
        <v>70</v>
      </c>
      <c r="F49" s="12">
        <f t="shared" si="1"/>
        <v>1400</v>
      </c>
      <c r="G49" s="22"/>
      <c r="H49" s="256"/>
      <c r="I49" s="256">
        <f t="shared" si="2"/>
        <v>700</v>
      </c>
      <c r="J49" s="246"/>
      <c r="K49" s="10" t="s">
        <v>51</v>
      </c>
      <c r="L49" s="23">
        <v>12</v>
      </c>
      <c r="M49" s="23">
        <v>2</v>
      </c>
      <c r="N49" s="24">
        <v>3</v>
      </c>
      <c r="O49" s="24">
        <v>9</v>
      </c>
      <c r="P49" s="24">
        <v>2</v>
      </c>
      <c r="Q49" s="25"/>
    </row>
    <row r="50" spans="1:18" x14ac:dyDescent="0.25">
      <c r="A50" s="557"/>
      <c r="B50" s="462"/>
      <c r="C50" s="19" t="s">
        <v>65</v>
      </c>
      <c r="D50" s="255">
        <v>100</v>
      </c>
      <c r="E50" s="12">
        <v>350</v>
      </c>
      <c r="F50" s="12">
        <f t="shared" si="1"/>
        <v>35000</v>
      </c>
      <c r="G50" s="13"/>
      <c r="H50" s="256"/>
      <c r="I50" s="256">
        <f t="shared" si="2"/>
        <v>17500</v>
      </c>
      <c r="J50" s="246"/>
      <c r="K50" s="10" t="s">
        <v>51</v>
      </c>
      <c r="L50" s="23">
        <v>12</v>
      </c>
      <c r="M50" s="23">
        <v>2</v>
      </c>
      <c r="N50" s="24">
        <v>3</v>
      </c>
      <c r="O50" s="24">
        <v>1</v>
      </c>
      <c r="P50" s="24">
        <v>1</v>
      </c>
      <c r="Q50" s="16"/>
    </row>
    <row r="51" spans="1:18" x14ac:dyDescent="0.25">
      <c r="A51" s="557"/>
      <c r="B51" s="462"/>
      <c r="C51" s="237" t="s">
        <v>91</v>
      </c>
      <c r="D51" s="15">
        <v>100</v>
      </c>
      <c r="E51" s="12">
        <v>750</v>
      </c>
      <c r="F51" s="12">
        <f t="shared" si="1"/>
        <v>75000</v>
      </c>
      <c r="G51" s="12"/>
      <c r="H51" s="197"/>
      <c r="I51" s="12">
        <v>75000</v>
      </c>
      <c r="K51" s="10" t="s">
        <v>51</v>
      </c>
      <c r="L51" s="23">
        <v>12</v>
      </c>
      <c r="M51" s="23">
        <v>2</v>
      </c>
      <c r="N51" s="6">
        <v>3</v>
      </c>
      <c r="O51" s="6">
        <v>1</v>
      </c>
      <c r="P51" s="6">
        <v>1</v>
      </c>
      <c r="Q51" s="16"/>
      <c r="R51" s="212"/>
    </row>
    <row r="52" spans="1:18" x14ac:dyDescent="0.25">
      <c r="A52" s="557"/>
      <c r="B52" s="462"/>
      <c r="C52" s="19" t="s">
        <v>100</v>
      </c>
      <c r="D52" s="247">
        <v>2500</v>
      </c>
      <c r="E52" s="12">
        <v>1</v>
      </c>
      <c r="F52" s="12">
        <f t="shared" si="1"/>
        <v>2500</v>
      </c>
      <c r="G52" s="13"/>
      <c r="H52" s="256"/>
      <c r="I52" s="256">
        <f t="shared" si="2"/>
        <v>1250</v>
      </c>
      <c r="J52" s="246"/>
      <c r="K52" s="10" t="s">
        <v>51</v>
      </c>
      <c r="L52" s="23">
        <v>12</v>
      </c>
      <c r="M52" s="23">
        <v>2</v>
      </c>
      <c r="N52" s="6">
        <v>3</v>
      </c>
      <c r="O52" s="16">
        <v>3</v>
      </c>
      <c r="P52" s="6">
        <v>3</v>
      </c>
      <c r="Q52" s="16"/>
    </row>
    <row r="53" spans="1:18" x14ac:dyDescent="0.25">
      <c r="A53" s="399"/>
      <c r="B53" s="398"/>
      <c r="C53" s="19"/>
      <c r="D53" s="402"/>
      <c r="E53" s="22"/>
      <c r="F53" s="350">
        <f>SUM(F37:F52)</f>
        <v>219300</v>
      </c>
      <c r="G53" s="13"/>
      <c r="H53" s="256"/>
      <c r="I53" s="256">
        <f t="shared" si="2"/>
        <v>109650</v>
      </c>
      <c r="J53" s="246"/>
      <c r="K53" s="10"/>
      <c r="L53" s="23"/>
      <c r="M53" s="23"/>
      <c r="N53" s="6"/>
      <c r="O53" s="403"/>
      <c r="P53" s="6"/>
      <c r="Q53" s="16"/>
    </row>
    <row r="54" spans="1:18" x14ac:dyDescent="0.25">
      <c r="A54" s="423"/>
      <c r="B54" s="422"/>
      <c r="C54" s="19"/>
      <c r="D54" s="402"/>
      <c r="E54" s="22"/>
      <c r="F54" s="350"/>
      <c r="G54" s="450"/>
      <c r="H54" s="256"/>
      <c r="I54" s="256"/>
      <c r="J54" s="246"/>
      <c r="K54" s="10"/>
      <c r="L54" s="23"/>
      <c r="M54" s="23"/>
      <c r="N54" s="24"/>
      <c r="O54" s="216"/>
      <c r="P54" s="24"/>
      <c r="Q54" s="25"/>
    </row>
    <row r="55" spans="1:18" ht="24" x14ac:dyDescent="0.25">
      <c r="A55" s="514" t="s">
        <v>514</v>
      </c>
      <c r="B55" s="461"/>
      <c r="C55" s="195" t="s">
        <v>94</v>
      </c>
      <c r="D55" s="21">
        <v>70</v>
      </c>
      <c r="E55" s="22">
        <v>190</v>
      </c>
      <c r="F55" s="12">
        <f t="shared" ref="F55:F65" si="3">+D55*E55</f>
        <v>13300</v>
      </c>
      <c r="G55" s="22">
        <v>13300</v>
      </c>
      <c r="H55" s="256">
        <v>13300</v>
      </c>
      <c r="I55" s="256"/>
      <c r="J55" s="246"/>
      <c r="K55" s="10" t="s">
        <v>51</v>
      </c>
      <c r="L55" s="23">
        <v>12</v>
      </c>
      <c r="M55" s="23">
        <v>2</v>
      </c>
      <c r="N55" s="24">
        <v>3</v>
      </c>
      <c r="O55" s="24">
        <v>7</v>
      </c>
      <c r="P55" s="24">
        <v>1</v>
      </c>
      <c r="Q55" s="25" t="s">
        <v>95</v>
      </c>
    </row>
    <row r="56" spans="1:18" x14ac:dyDescent="0.25">
      <c r="A56" s="515"/>
      <c r="B56" s="462"/>
      <c r="C56" s="19" t="s">
        <v>467</v>
      </c>
      <c r="D56" s="21">
        <v>150</v>
      </c>
      <c r="E56" s="22">
        <v>120</v>
      </c>
      <c r="F56" s="12">
        <f t="shared" si="3"/>
        <v>18000</v>
      </c>
      <c r="G56" s="22">
        <v>12000</v>
      </c>
      <c r="H56" s="197">
        <v>12000</v>
      </c>
      <c r="I56" s="197"/>
      <c r="K56" s="10" t="s">
        <v>51</v>
      </c>
      <c r="L56" s="23">
        <v>12</v>
      </c>
      <c r="M56" s="23">
        <v>2</v>
      </c>
      <c r="N56" s="24">
        <v>3</v>
      </c>
      <c r="O56" s="24">
        <v>9</v>
      </c>
      <c r="P56" s="24">
        <v>2</v>
      </c>
      <c r="Q56" s="25"/>
    </row>
    <row r="57" spans="1:18" x14ac:dyDescent="0.25">
      <c r="A57" s="515"/>
      <c r="B57" s="462"/>
      <c r="C57" s="19" t="s">
        <v>96</v>
      </c>
      <c r="D57" s="21">
        <v>10</v>
      </c>
      <c r="E57" s="22">
        <v>150</v>
      </c>
      <c r="F57" s="12">
        <f t="shared" si="3"/>
        <v>1500</v>
      </c>
      <c r="G57" s="22">
        <v>750</v>
      </c>
      <c r="H57" s="256">
        <f>5*E57</f>
        <v>750</v>
      </c>
      <c r="I57" s="256"/>
      <c r="J57" s="246"/>
      <c r="K57" s="10" t="s">
        <v>51</v>
      </c>
      <c r="L57" s="23">
        <v>12</v>
      </c>
      <c r="M57" s="23">
        <v>2</v>
      </c>
      <c r="N57" s="24">
        <v>3</v>
      </c>
      <c r="O57" s="24">
        <v>9</v>
      </c>
      <c r="P57" s="24">
        <v>2</v>
      </c>
      <c r="Q57" s="25"/>
    </row>
    <row r="58" spans="1:18" x14ac:dyDescent="0.25">
      <c r="A58" s="515"/>
      <c r="B58" s="462"/>
      <c r="C58" s="19" t="s">
        <v>50</v>
      </c>
      <c r="D58" s="21">
        <v>150</v>
      </c>
      <c r="E58" s="22">
        <v>125</v>
      </c>
      <c r="F58" s="12">
        <f t="shared" si="3"/>
        <v>18750</v>
      </c>
      <c r="G58" s="22">
        <v>6250</v>
      </c>
      <c r="H58" s="256">
        <f>+F58/2</f>
        <v>9375</v>
      </c>
      <c r="I58" s="256"/>
      <c r="J58" s="246"/>
      <c r="K58" s="10" t="s">
        <v>51</v>
      </c>
      <c r="L58" s="23">
        <v>12</v>
      </c>
      <c r="M58" s="23">
        <v>2</v>
      </c>
      <c r="N58" s="24">
        <v>3</v>
      </c>
      <c r="O58" s="24">
        <v>9</v>
      </c>
      <c r="P58" s="24">
        <v>2</v>
      </c>
      <c r="Q58" s="25"/>
    </row>
    <row r="59" spans="1:18" x14ac:dyDescent="0.25">
      <c r="A59" s="515"/>
      <c r="B59" s="462"/>
      <c r="C59" s="19" t="s">
        <v>97</v>
      </c>
      <c r="D59" s="21">
        <v>30</v>
      </c>
      <c r="E59" s="22">
        <v>85</v>
      </c>
      <c r="F59" s="12">
        <f t="shared" si="3"/>
        <v>2550</v>
      </c>
      <c r="G59" s="22">
        <v>1275</v>
      </c>
      <c r="H59" s="256">
        <f t="shared" ref="H59:H63" si="4">+F59/2</f>
        <v>1275</v>
      </c>
      <c r="I59" s="256"/>
      <c r="J59" s="246"/>
      <c r="K59" s="10" t="s">
        <v>51</v>
      </c>
      <c r="L59" s="23">
        <v>12</v>
      </c>
      <c r="M59" s="23">
        <v>2</v>
      </c>
      <c r="N59" s="24">
        <v>3</v>
      </c>
      <c r="O59" s="24">
        <v>9</v>
      </c>
      <c r="P59" s="24">
        <v>2</v>
      </c>
      <c r="Q59" s="25"/>
    </row>
    <row r="60" spans="1:18" x14ac:dyDescent="0.25">
      <c r="A60" s="515"/>
      <c r="B60" s="462"/>
      <c r="C60" s="19" t="s">
        <v>98</v>
      </c>
      <c r="D60" s="21">
        <v>10</v>
      </c>
      <c r="E60" s="22">
        <v>20</v>
      </c>
      <c r="F60" s="12">
        <f t="shared" si="3"/>
        <v>200</v>
      </c>
      <c r="G60" s="22">
        <v>100</v>
      </c>
      <c r="H60" s="256">
        <f t="shared" si="4"/>
        <v>100</v>
      </c>
      <c r="I60" s="256"/>
      <c r="J60" s="246"/>
      <c r="K60" s="10" t="s">
        <v>51</v>
      </c>
      <c r="L60" s="23">
        <v>12</v>
      </c>
      <c r="M60" s="23">
        <v>2</v>
      </c>
      <c r="N60" s="24">
        <v>3</v>
      </c>
      <c r="O60" s="24">
        <v>9</v>
      </c>
      <c r="P60" s="24">
        <v>2</v>
      </c>
      <c r="Q60" s="25"/>
    </row>
    <row r="61" spans="1:18" x14ac:dyDescent="0.25">
      <c r="A61" s="515"/>
      <c r="B61" s="462"/>
      <c r="C61" s="19" t="s">
        <v>53</v>
      </c>
      <c r="D61" s="21">
        <v>75</v>
      </c>
      <c r="E61" s="22">
        <v>5</v>
      </c>
      <c r="F61" s="12">
        <f t="shared" si="3"/>
        <v>375</v>
      </c>
      <c r="G61" s="22">
        <v>125</v>
      </c>
      <c r="H61" s="256">
        <f t="shared" si="4"/>
        <v>187.5</v>
      </c>
      <c r="I61" s="256"/>
      <c r="J61" s="246"/>
      <c r="K61" s="10" t="s">
        <v>51</v>
      </c>
      <c r="L61" s="23">
        <v>12</v>
      </c>
      <c r="M61" s="23">
        <v>2</v>
      </c>
      <c r="N61" s="24">
        <v>3</v>
      </c>
      <c r="O61" s="24">
        <v>9</v>
      </c>
      <c r="P61" s="24">
        <v>2</v>
      </c>
      <c r="Q61" s="25"/>
    </row>
    <row r="62" spans="1:18" x14ac:dyDescent="0.25">
      <c r="A62" s="515"/>
      <c r="B62" s="462"/>
      <c r="C62" s="19" t="s">
        <v>99</v>
      </c>
      <c r="D62" s="21">
        <v>4</v>
      </c>
      <c r="E62" s="22">
        <v>50</v>
      </c>
      <c r="F62" s="12">
        <f t="shared" si="3"/>
        <v>200</v>
      </c>
      <c r="G62" s="22">
        <v>100</v>
      </c>
      <c r="H62" s="256">
        <f t="shared" si="4"/>
        <v>100</v>
      </c>
      <c r="I62" s="256"/>
      <c r="J62" s="246"/>
      <c r="K62" s="10" t="s">
        <v>51</v>
      </c>
      <c r="L62" s="23">
        <v>12</v>
      </c>
      <c r="M62" s="23">
        <v>2</v>
      </c>
      <c r="N62" s="24">
        <v>3</v>
      </c>
      <c r="O62" s="24">
        <v>9</v>
      </c>
      <c r="P62" s="24">
        <v>2</v>
      </c>
      <c r="Q62" s="25"/>
    </row>
    <row r="63" spans="1:18" x14ac:dyDescent="0.25">
      <c r="A63" s="515"/>
      <c r="B63" s="462"/>
      <c r="C63" s="19" t="s">
        <v>65</v>
      </c>
      <c r="D63" s="255">
        <v>450</v>
      </c>
      <c r="E63" s="12">
        <v>350</v>
      </c>
      <c r="F63" s="12">
        <f t="shared" si="3"/>
        <v>157500</v>
      </c>
      <c r="G63" s="13">
        <v>78750</v>
      </c>
      <c r="H63" s="256">
        <f t="shared" si="4"/>
        <v>78750</v>
      </c>
      <c r="I63" s="256"/>
      <c r="J63" s="246"/>
      <c r="K63" s="10" t="s">
        <v>51</v>
      </c>
      <c r="L63" s="23">
        <v>12</v>
      </c>
      <c r="M63" s="23">
        <v>2</v>
      </c>
      <c r="N63" s="24">
        <v>3</v>
      </c>
      <c r="O63" s="24">
        <v>1</v>
      </c>
      <c r="P63" s="24">
        <v>1</v>
      </c>
      <c r="Q63" s="16"/>
    </row>
    <row r="64" spans="1:18" x14ac:dyDescent="0.25">
      <c r="A64" s="515"/>
      <c r="B64" s="462"/>
      <c r="C64" s="237" t="s">
        <v>91</v>
      </c>
      <c r="D64" s="15">
        <v>450</v>
      </c>
      <c r="E64" s="12">
        <v>750</v>
      </c>
      <c r="F64" s="12">
        <f t="shared" si="3"/>
        <v>337500</v>
      </c>
      <c r="G64" s="12">
        <v>337500</v>
      </c>
      <c r="H64" s="331">
        <f>+F64</f>
        <v>337500</v>
      </c>
      <c r="I64" s="12"/>
      <c r="K64" s="10" t="s">
        <v>51</v>
      </c>
      <c r="L64" s="23">
        <v>12</v>
      </c>
      <c r="M64" s="23">
        <v>2</v>
      </c>
      <c r="N64" s="6">
        <v>3</v>
      </c>
      <c r="O64" s="6">
        <v>1</v>
      </c>
      <c r="P64" s="6">
        <v>1</v>
      </c>
      <c r="Q64" s="16"/>
      <c r="R64" s="212"/>
    </row>
    <row r="65" spans="1:17" ht="14.25" customHeight="1" x14ac:dyDescent="0.25">
      <c r="A65" s="516"/>
      <c r="B65" s="517"/>
      <c r="C65" s="195" t="s">
        <v>100</v>
      </c>
      <c r="D65" s="247">
        <v>5000</v>
      </c>
      <c r="E65" s="12">
        <v>2</v>
      </c>
      <c r="F65" s="12">
        <f t="shared" si="3"/>
        <v>10000</v>
      </c>
      <c r="G65" s="13">
        <v>5000</v>
      </c>
      <c r="H65" s="256">
        <f t="shared" ref="H65:H66" si="5">+F65/2</f>
        <v>5000</v>
      </c>
      <c r="I65" s="256"/>
      <c r="J65" s="246"/>
      <c r="K65" s="10" t="s">
        <v>51</v>
      </c>
      <c r="L65" s="23">
        <v>12</v>
      </c>
      <c r="M65" s="23">
        <v>2</v>
      </c>
      <c r="N65" s="6">
        <v>3</v>
      </c>
      <c r="O65" s="16">
        <v>3</v>
      </c>
      <c r="P65" s="6">
        <v>3</v>
      </c>
      <c r="Q65" s="16"/>
    </row>
    <row r="66" spans="1:17" ht="14.25" customHeight="1" x14ac:dyDescent="0.25">
      <c r="A66" s="451"/>
      <c r="B66" s="204"/>
      <c r="C66" s="205"/>
      <c r="D66" s="452"/>
      <c r="E66" s="207"/>
      <c r="F66" s="436">
        <f>SUM(F55:F65)</f>
        <v>559875</v>
      </c>
      <c r="G66" s="453"/>
      <c r="H66" s="454">
        <f t="shared" si="5"/>
        <v>279937.5</v>
      </c>
      <c r="I66" s="454"/>
      <c r="J66" s="249"/>
      <c r="K66" s="201"/>
      <c r="L66" s="201"/>
      <c r="M66" s="201"/>
      <c r="N66" s="26"/>
      <c r="O66" s="26"/>
      <c r="P66" s="26"/>
      <c r="Q66" s="26"/>
    </row>
    <row r="67" spans="1:17" ht="19.5" thickBot="1" x14ac:dyDescent="0.35">
      <c r="A67" s="279" t="s">
        <v>14</v>
      </c>
      <c r="B67" s="279"/>
      <c r="C67" s="279"/>
      <c r="D67" s="279"/>
      <c r="E67" s="279"/>
      <c r="F67" s="279"/>
      <c r="G67" s="279"/>
      <c r="H67" s="279"/>
      <c r="I67" s="279"/>
      <c r="J67" s="279"/>
      <c r="K67" s="279"/>
      <c r="L67" s="279"/>
    </row>
    <row r="68" spans="1:17" ht="16.5" thickBot="1" x14ac:dyDescent="0.3">
      <c r="A68" s="489" t="s">
        <v>15</v>
      </c>
      <c r="B68" s="472" t="s">
        <v>16</v>
      </c>
      <c r="C68" s="472" t="s">
        <v>17</v>
      </c>
      <c r="D68" s="472" t="s">
        <v>18</v>
      </c>
      <c r="E68" s="472" t="s">
        <v>19</v>
      </c>
      <c r="F68" s="470" t="s">
        <v>20</v>
      </c>
      <c r="G68" s="467" t="s">
        <v>21</v>
      </c>
      <c r="H68" s="474"/>
      <c r="I68" s="474"/>
      <c r="J68" s="475"/>
      <c r="K68" s="480" t="s">
        <v>22</v>
      </c>
      <c r="L68" s="481"/>
      <c r="M68" s="495" t="s">
        <v>23</v>
      </c>
      <c r="N68" s="496"/>
      <c r="O68" s="496"/>
      <c r="P68" s="496"/>
      <c r="Q68" s="497"/>
    </row>
    <row r="69" spans="1:17" ht="15.75" thickBot="1" x14ac:dyDescent="0.3">
      <c r="A69" s="486"/>
      <c r="B69" s="473"/>
      <c r="C69" s="473"/>
      <c r="D69" s="473"/>
      <c r="E69" s="473"/>
      <c r="F69" s="471"/>
      <c r="G69" s="4" t="s">
        <v>24</v>
      </c>
      <c r="H69" s="2" t="s">
        <v>25</v>
      </c>
      <c r="I69" s="2" t="s">
        <v>26</v>
      </c>
      <c r="J69" s="3" t="s">
        <v>27</v>
      </c>
      <c r="K69" s="482"/>
      <c r="L69" s="483"/>
      <c r="M69" s="498"/>
      <c r="N69" s="499"/>
      <c r="O69" s="499"/>
      <c r="P69" s="499"/>
      <c r="Q69" s="500"/>
    </row>
    <row r="70" spans="1:17" ht="114.75" x14ac:dyDescent="0.25">
      <c r="A70" s="245" t="s">
        <v>101</v>
      </c>
      <c r="B70" s="214" t="s">
        <v>471</v>
      </c>
      <c r="C70" s="8" t="s">
        <v>102</v>
      </c>
      <c r="D70" s="8" t="s">
        <v>103</v>
      </c>
      <c r="E70" s="5"/>
      <c r="F70" s="199">
        <v>11</v>
      </c>
      <c r="G70" s="7">
        <v>2</v>
      </c>
      <c r="H70" s="7">
        <v>4</v>
      </c>
      <c r="I70" s="7">
        <v>3</v>
      </c>
      <c r="J70" s="7">
        <v>2</v>
      </c>
      <c r="K70" s="501" t="e">
        <f>+B74+#REF!+#REF!+B90+B139</f>
        <v>#REF!</v>
      </c>
      <c r="L70" s="502"/>
      <c r="M70" s="492"/>
      <c r="N70" s="493"/>
      <c r="O70" s="493"/>
      <c r="P70" s="493"/>
      <c r="Q70" s="494"/>
    </row>
    <row r="71" spans="1:17" ht="19.5" thickBot="1" x14ac:dyDescent="0.35">
      <c r="A71" s="282" t="s">
        <v>33</v>
      </c>
      <c r="B71" s="283"/>
      <c r="C71" s="283"/>
      <c r="D71" s="283"/>
      <c r="E71" s="283"/>
      <c r="F71" s="283"/>
      <c r="G71" s="283"/>
      <c r="H71" s="283"/>
      <c r="I71" s="283"/>
      <c r="J71" s="283"/>
      <c r="K71" s="283"/>
      <c r="L71" s="283"/>
      <c r="M71" s="105"/>
      <c r="N71" s="105"/>
      <c r="O71" s="105"/>
      <c r="P71" s="105"/>
      <c r="Q71" s="187"/>
    </row>
    <row r="72" spans="1:17" ht="16.5" thickBot="1" x14ac:dyDescent="0.3">
      <c r="A72" s="485" t="s">
        <v>34</v>
      </c>
      <c r="B72" s="484" t="s">
        <v>35</v>
      </c>
      <c r="C72" s="275" t="s">
        <v>36</v>
      </c>
      <c r="D72" s="276"/>
      <c r="E72" s="276"/>
      <c r="F72" s="277"/>
      <c r="G72" s="467" t="s">
        <v>37</v>
      </c>
      <c r="H72" s="468"/>
      <c r="I72" s="468"/>
      <c r="J72" s="469"/>
      <c r="K72" s="478" t="s">
        <v>38</v>
      </c>
      <c r="L72" s="467" t="s">
        <v>39</v>
      </c>
      <c r="M72" s="468"/>
      <c r="N72" s="468"/>
      <c r="O72" s="468"/>
      <c r="P72" s="490"/>
      <c r="Q72" s="491"/>
    </row>
    <row r="73" spans="1:17" ht="18" x14ac:dyDescent="0.25">
      <c r="A73" s="486"/>
      <c r="B73" s="473"/>
      <c r="C73" s="4" t="s">
        <v>40</v>
      </c>
      <c r="D73" s="2" t="s">
        <v>41</v>
      </c>
      <c r="E73" s="2" t="s">
        <v>42</v>
      </c>
      <c r="F73" s="2" t="s">
        <v>43</v>
      </c>
      <c r="G73" s="2" t="s">
        <v>24</v>
      </c>
      <c r="H73" s="2" t="s">
        <v>25</v>
      </c>
      <c r="I73" s="2" t="s">
        <v>26</v>
      </c>
      <c r="J73" s="3" t="s">
        <v>27</v>
      </c>
      <c r="K73" s="479"/>
      <c r="L73" s="2" t="s">
        <v>44</v>
      </c>
      <c r="M73" s="2" t="s">
        <v>45</v>
      </c>
      <c r="N73" s="2" t="s">
        <v>46</v>
      </c>
      <c r="O73" s="2" t="s">
        <v>47</v>
      </c>
      <c r="P73" s="2" t="s">
        <v>48</v>
      </c>
      <c r="Q73" s="188" t="s">
        <v>49</v>
      </c>
    </row>
    <row r="74" spans="1:17" ht="48" x14ac:dyDescent="0.25">
      <c r="A74" s="541" t="s">
        <v>474</v>
      </c>
      <c r="B74" s="520">
        <f>+H74+H75+H76+H77+H78</f>
        <v>847992</v>
      </c>
      <c r="C74" s="195" t="s">
        <v>472</v>
      </c>
      <c r="D74" s="200">
        <v>8</v>
      </c>
      <c r="E74" s="22">
        <v>45000</v>
      </c>
      <c r="F74" s="12">
        <f>+D74*E74</f>
        <v>360000</v>
      </c>
      <c r="G74" s="246"/>
      <c r="H74" s="332">
        <f>+F74</f>
        <v>360000</v>
      </c>
      <c r="I74" s="332">
        <v>360000</v>
      </c>
      <c r="J74" s="246"/>
      <c r="K74" s="10" t="s">
        <v>51</v>
      </c>
      <c r="L74" s="23">
        <v>12</v>
      </c>
      <c r="M74" s="10"/>
      <c r="N74" s="6">
        <v>2</v>
      </c>
      <c r="O74" s="6">
        <v>4</v>
      </c>
      <c r="P74" s="6">
        <v>1</v>
      </c>
      <c r="Q74" s="16"/>
    </row>
    <row r="75" spans="1:17" ht="36" x14ac:dyDescent="0.25">
      <c r="A75" s="542"/>
      <c r="B75" s="522"/>
      <c r="C75" s="195" t="s">
        <v>489</v>
      </c>
      <c r="D75" s="200">
        <v>8</v>
      </c>
      <c r="E75" s="22">
        <v>10074</v>
      </c>
      <c r="F75" s="12">
        <f>+D75*E75</f>
        <v>80592</v>
      </c>
      <c r="G75" s="246"/>
      <c r="H75" s="332">
        <f>+F75</f>
        <v>80592</v>
      </c>
      <c r="I75" s="332">
        <v>176000</v>
      </c>
      <c r="J75" s="246"/>
      <c r="K75" s="10" t="s">
        <v>51</v>
      </c>
      <c r="L75" s="23">
        <v>12</v>
      </c>
      <c r="M75" s="23"/>
      <c r="N75" s="24">
        <v>2</v>
      </c>
      <c r="O75" s="24">
        <v>3</v>
      </c>
      <c r="P75" s="24">
        <v>2</v>
      </c>
      <c r="Q75" s="25"/>
    </row>
    <row r="76" spans="1:17" x14ac:dyDescent="0.25">
      <c r="A76" s="542"/>
      <c r="B76" s="522"/>
      <c r="C76" s="19" t="s">
        <v>104</v>
      </c>
      <c r="D76" s="200">
        <v>8</v>
      </c>
      <c r="E76" s="22">
        <v>45000</v>
      </c>
      <c r="F76" s="12">
        <f>+D76*E76</f>
        <v>360000</v>
      </c>
      <c r="G76" s="246"/>
      <c r="H76" s="332">
        <f>+F76</f>
        <v>360000</v>
      </c>
      <c r="I76" s="332">
        <v>360000</v>
      </c>
      <c r="J76" s="246"/>
      <c r="K76" s="10" t="s">
        <v>51</v>
      </c>
      <c r="L76" s="23">
        <v>12</v>
      </c>
      <c r="M76" s="23"/>
      <c r="N76" s="24">
        <v>4</v>
      </c>
      <c r="O76" s="24">
        <v>1</v>
      </c>
      <c r="P76" s="24">
        <v>4</v>
      </c>
      <c r="Q76" s="25" t="s">
        <v>95</v>
      </c>
    </row>
    <row r="77" spans="1:17" x14ac:dyDescent="0.25">
      <c r="A77" s="542"/>
      <c r="B77" s="522"/>
      <c r="C77" s="19" t="s">
        <v>56</v>
      </c>
      <c r="D77" s="200">
        <v>8</v>
      </c>
      <c r="E77" s="22">
        <v>4500</v>
      </c>
      <c r="F77" s="12">
        <f>+D77*E77</f>
        <v>36000</v>
      </c>
      <c r="G77" s="246"/>
      <c r="H77" s="332">
        <f>+F77</f>
        <v>36000</v>
      </c>
      <c r="I77" s="332">
        <v>36000</v>
      </c>
      <c r="J77" s="246"/>
      <c r="K77" s="10" t="s">
        <v>51</v>
      </c>
      <c r="L77" s="23">
        <v>12</v>
      </c>
      <c r="M77" s="23"/>
      <c r="N77" s="24">
        <v>2</v>
      </c>
      <c r="O77" s="24">
        <v>3</v>
      </c>
      <c r="P77" s="24">
        <v>1</v>
      </c>
      <c r="Q77" s="25"/>
    </row>
    <row r="78" spans="1:17" x14ac:dyDescent="0.25">
      <c r="A78" s="543"/>
      <c r="B78" s="544"/>
      <c r="C78" s="195" t="s">
        <v>64</v>
      </c>
      <c r="D78" s="200">
        <v>60</v>
      </c>
      <c r="E78" s="12">
        <v>190</v>
      </c>
      <c r="F78" s="12">
        <f>+D78*E78</f>
        <v>11400</v>
      </c>
      <c r="G78" s="246"/>
      <c r="H78" s="332">
        <f>+F78</f>
        <v>11400</v>
      </c>
      <c r="I78" s="332">
        <v>11400</v>
      </c>
      <c r="J78" s="246"/>
      <c r="K78" s="10" t="s">
        <v>51</v>
      </c>
      <c r="L78" s="23">
        <v>12</v>
      </c>
      <c r="M78" s="23"/>
      <c r="N78" s="24">
        <v>3</v>
      </c>
      <c r="O78" s="24">
        <v>7</v>
      </c>
      <c r="P78" s="24">
        <v>1</v>
      </c>
      <c r="Q78" s="25" t="s">
        <v>95</v>
      </c>
    </row>
    <row r="79" spans="1:17" x14ac:dyDescent="0.25">
      <c r="A79" s="327"/>
      <c r="B79" s="326"/>
      <c r="C79" s="195"/>
      <c r="D79" s="200"/>
      <c r="E79" s="22"/>
      <c r="F79" s="12"/>
      <c r="G79" s="246"/>
      <c r="H79" s="332"/>
      <c r="I79" s="332"/>
      <c r="J79" s="246"/>
      <c r="K79" s="10"/>
      <c r="L79" s="23"/>
      <c r="M79" s="23"/>
      <c r="N79" s="24"/>
      <c r="O79" s="24"/>
      <c r="P79" s="24"/>
      <c r="Q79" s="25"/>
    </row>
    <row r="80" spans="1:17" ht="48" x14ac:dyDescent="0.25">
      <c r="A80" s="541" t="s">
        <v>475</v>
      </c>
      <c r="B80" s="520">
        <f>+H80+H81+H82+H83+H84</f>
        <v>2152288</v>
      </c>
      <c r="C80" s="195" t="s">
        <v>476</v>
      </c>
      <c r="D80" s="200">
        <v>6</v>
      </c>
      <c r="E80" s="22">
        <v>200000</v>
      </c>
      <c r="F80" s="12">
        <f>+D80*E80</f>
        <v>1200000</v>
      </c>
      <c r="G80" s="246"/>
      <c r="H80" s="332">
        <f t="shared" ref="H80:H85" si="6">+F80</f>
        <v>1200000</v>
      </c>
      <c r="I80" s="332">
        <v>1200000</v>
      </c>
      <c r="J80" s="246"/>
      <c r="K80" s="10" t="s">
        <v>51</v>
      </c>
      <c r="L80" s="23">
        <v>12</v>
      </c>
      <c r="M80" s="10"/>
      <c r="N80" s="6">
        <v>2</v>
      </c>
      <c r="O80" s="6">
        <v>4</v>
      </c>
      <c r="P80" s="6">
        <v>1</v>
      </c>
      <c r="Q80" s="16"/>
    </row>
    <row r="81" spans="1:17" ht="36" x14ac:dyDescent="0.25">
      <c r="A81" s="542"/>
      <c r="B81" s="522"/>
      <c r="C81" s="195" t="s">
        <v>490</v>
      </c>
      <c r="D81" s="200">
        <v>6</v>
      </c>
      <c r="E81" s="22">
        <v>102948</v>
      </c>
      <c r="F81" s="12">
        <f>D81*E81</f>
        <v>617688</v>
      </c>
      <c r="G81" s="246"/>
      <c r="H81" s="332">
        <f t="shared" si="6"/>
        <v>617688</v>
      </c>
      <c r="I81" s="332">
        <v>300000</v>
      </c>
      <c r="J81" s="246"/>
      <c r="K81" s="10" t="s">
        <v>51</v>
      </c>
      <c r="L81" s="23">
        <v>12</v>
      </c>
      <c r="M81" s="23"/>
      <c r="N81" s="24">
        <v>2</v>
      </c>
      <c r="O81" s="24">
        <v>3</v>
      </c>
      <c r="P81" s="24">
        <v>2</v>
      </c>
      <c r="Q81" s="25"/>
    </row>
    <row r="82" spans="1:17" x14ac:dyDescent="0.25">
      <c r="A82" s="542"/>
      <c r="B82" s="522"/>
      <c r="C82" s="19" t="s">
        <v>104</v>
      </c>
      <c r="D82" s="200">
        <v>6</v>
      </c>
      <c r="E82" s="22">
        <v>50000</v>
      </c>
      <c r="F82" s="12">
        <f>+D82*E82</f>
        <v>300000</v>
      </c>
      <c r="G82" s="246"/>
      <c r="H82" s="332">
        <f t="shared" si="6"/>
        <v>300000</v>
      </c>
      <c r="I82" s="332">
        <v>300000</v>
      </c>
      <c r="J82" s="246"/>
      <c r="K82" s="10" t="s">
        <v>51</v>
      </c>
      <c r="L82" s="23">
        <v>12</v>
      </c>
      <c r="M82" s="23"/>
      <c r="N82" s="24">
        <v>4</v>
      </c>
      <c r="O82" s="24">
        <v>1</v>
      </c>
      <c r="P82" s="24">
        <v>4</v>
      </c>
      <c r="Q82" s="25" t="s">
        <v>95</v>
      </c>
    </row>
    <row r="83" spans="1:17" x14ac:dyDescent="0.25">
      <c r="A83" s="542"/>
      <c r="B83" s="522"/>
      <c r="C83" s="19" t="s">
        <v>56</v>
      </c>
      <c r="D83" s="200">
        <v>6</v>
      </c>
      <c r="E83" s="22">
        <v>4500</v>
      </c>
      <c r="F83" s="12">
        <f>+D83*E83</f>
        <v>27000</v>
      </c>
      <c r="G83" s="246"/>
      <c r="H83" s="332">
        <f t="shared" si="6"/>
        <v>27000</v>
      </c>
      <c r="I83" s="332">
        <v>27000</v>
      </c>
      <c r="J83" s="246"/>
      <c r="K83" s="10" t="s">
        <v>51</v>
      </c>
      <c r="L83" s="23">
        <v>12</v>
      </c>
      <c r="M83" s="23"/>
      <c r="N83" s="24">
        <v>2</v>
      </c>
      <c r="O83" s="24">
        <v>3</v>
      </c>
      <c r="P83" s="24">
        <v>1</v>
      </c>
      <c r="Q83" s="25"/>
    </row>
    <row r="84" spans="1:17" x14ac:dyDescent="0.25">
      <c r="A84" s="543"/>
      <c r="B84" s="544"/>
      <c r="C84" s="195" t="s">
        <v>64</v>
      </c>
      <c r="D84" s="200">
        <v>40</v>
      </c>
      <c r="E84" s="12">
        <v>190</v>
      </c>
      <c r="F84" s="12">
        <f>+D84*E84</f>
        <v>7600</v>
      </c>
      <c r="G84" s="246"/>
      <c r="H84" s="332">
        <f t="shared" si="6"/>
        <v>7600</v>
      </c>
      <c r="I84" s="332">
        <v>7600</v>
      </c>
      <c r="J84" s="246"/>
      <c r="K84" s="10" t="s">
        <v>51</v>
      </c>
      <c r="L84" s="23">
        <v>12</v>
      </c>
      <c r="M84" s="23"/>
      <c r="N84" s="24">
        <v>3</v>
      </c>
      <c r="O84" s="24">
        <v>7</v>
      </c>
      <c r="P84" s="24">
        <v>1</v>
      </c>
      <c r="Q84" s="25" t="s">
        <v>95</v>
      </c>
    </row>
    <row r="85" spans="1:17" x14ac:dyDescent="0.25">
      <c r="A85" s="250"/>
      <c r="B85" s="251"/>
      <c r="C85" s="205"/>
      <c r="D85" s="206"/>
      <c r="E85" s="207"/>
      <c r="F85" s="436">
        <f>SUM(F80:F84)</f>
        <v>2152288</v>
      </c>
      <c r="G85" s="249"/>
      <c r="H85" s="249">
        <f t="shared" si="6"/>
        <v>2152288</v>
      </c>
      <c r="I85" s="249"/>
      <c r="J85" s="249"/>
      <c r="K85" s="232"/>
      <c r="L85" s="201"/>
      <c r="M85" s="201"/>
      <c r="N85" s="26"/>
      <c r="O85" s="26"/>
      <c r="P85" s="26"/>
      <c r="Q85" s="233"/>
    </row>
    <row r="86" spans="1:17" x14ac:dyDescent="0.25">
      <c r="A86" s="250"/>
      <c r="B86" s="251"/>
      <c r="C86" s="205"/>
      <c r="D86" s="206"/>
      <c r="E86" s="207"/>
      <c r="F86" s="436"/>
      <c r="G86" s="249"/>
      <c r="H86" s="249"/>
      <c r="I86" s="249"/>
      <c r="J86" s="249"/>
      <c r="K86" s="201"/>
      <c r="L86" s="201"/>
      <c r="M86" s="201"/>
      <c r="N86" s="26"/>
      <c r="O86" s="26"/>
      <c r="P86" s="26"/>
      <c r="Q86" s="233"/>
    </row>
    <row r="87" spans="1:17" ht="19.5" thickBot="1" x14ac:dyDescent="0.35">
      <c r="A87" s="282" t="s">
        <v>33</v>
      </c>
      <c r="B87" s="283"/>
      <c r="C87" s="283"/>
      <c r="D87" s="283"/>
      <c r="E87" s="283"/>
      <c r="F87" s="283"/>
      <c r="G87" s="283"/>
      <c r="H87" s="283"/>
      <c r="I87" s="283"/>
      <c r="J87" s="283"/>
      <c r="K87" s="283"/>
      <c r="L87" s="283"/>
      <c r="M87" s="105"/>
      <c r="N87" s="105"/>
      <c r="O87" s="105"/>
      <c r="P87" s="105"/>
      <c r="Q87" s="187"/>
    </row>
    <row r="88" spans="1:17" ht="16.5" thickBot="1" x14ac:dyDescent="0.3">
      <c r="A88" s="485" t="s">
        <v>34</v>
      </c>
      <c r="B88" s="484" t="s">
        <v>35</v>
      </c>
      <c r="C88" s="275" t="s">
        <v>36</v>
      </c>
      <c r="D88" s="276"/>
      <c r="E88" s="276"/>
      <c r="F88" s="277"/>
      <c r="G88" s="467" t="s">
        <v>37</v>
      </c>
      <c r="H88" s="468"/>
      <c r="I88" s="468"/>
      <c r="J88" s="469"/>
      <c r="K88" s="478" t="s">
        <v>38</v>
      </c>
      <c r="L88" s="467" t="s">
        <v>39</v>
      </c>
      <c r="M88" s="468"/>
      <c r="N88" s="468"/>
      <c r="O88" s="468"/>
      <c r="P88" s="490"/>
      <c r="Q88" s="491"/>
    </row>
    <row r="89" spans="1:17" ht="18" x14ac:dyDescent="0.25">
      <c r="A89" s="486"/>
      <c r="B89" s="473"/>
      <c r="C89" s="4" t="s">
        <v>40</v>
      </c>
      <c r="D89" s="2" t="s">
        <v>41</v>
      </c>
      <c r="E89" s="2" t="s">
        <v>42</v>
      </c>
      <c r="F89" s="2" t="s">
        <v>43</v>
      </c>
      <c r="G89" s="2" t="s">
        <v>24</v>
      </c>
      <c r="H89" s="2" t="s">
        <v>25</v>
      </c>
      <c r="I89" s="2" t="s">
        <v>26</v>
      </c>
      <c r="J89" s="3" t="s">
        <v>27</v>
      </c>
      <c r="K89" s="479"/>
      <c r="L89" s="2" t="s">
        <v>44</v>
      </c>
      <c r="M89" s="2" t="s">
        <v>45</v>
      </c>
      <c r="N89" s="2" t="s">
        <v>46</v>
      </c>
      <c r="O89" s="2" t="s">
        <v>47</v>
      </c>
      <c r="P89" s="2" t="s">
        <v>48</v>
      </c>
      <c r="Q89" s="188" t="s">
        <v>49</v>
      </c>
    </row>
    <row r="90" spans="1:17" x14ac:dyDescent="0.25">
      <c r="A90" s="518" t="s">
        <v>106</v>
      </c>
      <c r="B90" s="520">
        <f>+F90+F91+F92+F93+F94</f>
        <v>244800</v>
      </c>
      <c r="C90" s="195" t="s">
        <v>473</v>
      </c>
      <c r="D90" s="21">
        <v>2</v>
      </c>
      <c r="E90" s="22">
        <v>50000</v>
      </c>
      <c r="F90" s="12">
        <f>+D90*E90</f>
        <v>100000</v>
      </c>
      <c r="G90" s="246"/>
      <c r="H90" s="246"/>
      <c r="I90" s="246"/>
      <c r="J90" s="12">
        <f t="shared" ref="J90:J95" si="7">+F90</f>
        <v>100000</v>
      </c>
      <c r="K90" s="10" t="s">
        <v>51</v>
      </c>
      <c r="L90" s="23">
        <v>12</v>
      </c>
      <c r="M90" s="10"/>
      <c r="N90" s="6">
        <v>2</v>
      </c>
      <c r="O90" s="6">
        <v>4</v>
      </c>
      <c r="P90" s="6">
        <v>1</v>
      </c>
      <c r="Q90" s="16"/>
    </row>
    <row r="91" spans="1:17" x14ac:dyDescent="0.25">
      <c r="A91" s="519"/>
      <c r="B91" s="522"/>
      <c r="C91" s="195" t="s">
        <v>105</v>
      </c>
      <c r="D91" s="21">
        <v>2</v>
      </c>
      <c r="E91" s="22">
        <v>22500</v>
      </c>
      <c r="F91" s="12">
        <f>+D91*E91</f>
        <v>45000</v>
      </c>
      <c r="G91" s="246"/>
      <c r="H91" s="246"/>
      <c r="I91" s="246"/>
      <c r="J91" s="12">
        <f t="shared" si="7"/>
        <v>45000</v>
      </c>
      <c r="K91" s="10" t="s">
        <v>51</v>
      </c>
      <c r="L91" s="23">
        <v>12</v>
      </c>
      <c r="M91" s="23"/>
      <c r="N91" s="24">
        <v>2</v>
      </c>
      <c r="O91" s="24">
        <v>3</v>
      </c>
      <c r="P91" s="24">
        <v>2</v>
      </c>
      <c r="Q91" s="25"/>
    </row>
    <row r="92" spans="1:17" x14ac:dyDescent="0.25">
      <c r="A92" s="519"/>
      <c r="B92" s="522"/>
      <c r="C92" s="19" t="s">
        <v>104</v>
      </c>
      <c r="D92" s="21">
        <v>2</v>
      </c>
      <c r="E92" s="22">
        <v>45000</v>
      </c>
      <c r="F92" s="12">
        <f>+D92*E92</f>
        <v>90000</v>
      </c>
      <c r="G92" s="246"/>
      <c r="H92" s="246"/>
      <c r="I92" s="246"/>
      <c r="J92" s="12">
        <f t="shared" si="7"/>
        <v>90000</v>
      </c>
      <c r="K92" s="10" t="s">
        <v>51</v>
      </c>
      <c r="L92" s="23">
        <v>12</v>
      </c>
      <c r="M92" s="23"/>
      <c r="N92" s="24">
        <v>4</v>
      </c>
      <c r="O92" s="24">
        <v>1</v>
      </c>
      <c r="P92" s="24">
        <v>4</v>
      </c>
      <c r="Q92" s="25" t="s">
        <v>95</v>
      </c>
    </row>
    <row r="93" spans="1:17" x14ac:dyDescent="0.25">
      <c r="A93" s="519"/>
      <c r="B93" s="522"/>
      <c r="C93" s="19" t="s">
        <v>56</v>
      </c>
      <c r="D93" s="21">
        <v>2</v>
      </c>
      <c r="E93" s="22">
        <v>3000</v>
      </c>
      <c r="F93" s="12">
        <f>+D93*E93</f>
        <v>6000</v>
      </c>
      <c r="G93" s="246"/>
      <c r="H93" s="246"/>
      <c r="I93" s="246"/>
      <c r="J93" s="12">
        <f t="shared" si="7"/>
        <v>6000</v>
      </c>
      <c r="K93" s="10" t="s">
        <v>51</v>
      </c>
      <c r="L93" s="23">
        <v>12</v>
      </c>
      <c r="M93" s="23"/>
      <c r="N93" s="24">
        <v>2</v>
      </c>
      <c r="O93" s="24">
        <v>3</v>
      </c>
      <c r="P93" s="24">
        <v>1</v>
      </c>
      <c r="Q93" s="25"/>
    </row>
    <row r="94" spans="1:17" x14ac:dyDescent="0.25">
      <c r="A94" s="519"/>
      <c r="B94" s="522"/>
      <c r="C94" s="195" t="s">
        <v>64</v>
      </c>
      <c r="D94" s="21">
        <v>20</v>
      </c>
      <c r="E94" s="22">
        <v>190</v>
      </c>
      <c r="F94" s="12">
        <f>+D94*E94</f>
        <v>3800</v>
      </c>
      <c r="G94" s="246"/>
      <c r="H94" s="246"/>
      <c r="I94" s="246"/>
      <c r="J94" s="12">
        <f t="shared" si="7"/>
        <v>3800</v>
      </c>
      <c r="K94" s="10" t="s">
        <v>51</v>
      </c>
      <c r="L94" s="23">
        <v>12</v>
      </c>
      <c r="M94" s="23"/>
      <c r="N94" s="24">
        <v>3</v>
      </c>
      <c r="O94" s="24">
        <v>7</v>
      </c>
      <c r="P94" s="24">
        <v>1</v>
      </c>
      <c r="Q94" s="25" t="s">
        <v>95</v>
      </c>
    </row>
    <row r="95" spans="1:17" x14ac:dyDescent="0.25">
      <c r="A95" s="523"/>
      <c r="B95" s="522"/>
      <c r="C95" s="195"/>
      <c r="D95" s="15"/>
      <c r="E95" s="12"/>
      <c r="F95" s="350">
        <f>SUM(F90:F94)</f>
        <v>244800</v>
      </c>
      <c r="G95" s="246"/>
      <c r="H95" s="246"/>
      <c r="I95" s="246"/>
      <c r="J95" s="246">
        <f t="shared" si="7"/>
        <v>244800</v>
      </c>
      <c r="K95" s="23"/>
      <c r="L95" s="23">
        <v>12</v>
      </c>
      <c r="M95" s="23"/>
    </row>
    <row r="96" spans="1:17" x14ac:dyDescent="0.25">
      <c r="A96" s="250"/>
      <c r="B96" s="455"/>
      <c r="C96" s="205"/>
      <c r="D96" s="206"/>
      <c r="E96" s="207"/>
      <c r="F96" s="207"/>
      <c r="G96" s="249"/>
      <c r="H96" s="249"/>
      <c r="I96" s="249"/>
      <c r="J96" s="249"/>
      <c r="K96" s="232"/>
      <c r="L96" s="201"/>
      <c r="M96" s="201"/>
      <c r="N96" s="26"/>
      <c r="O96" s="26"/>
      <c r="P96" s="26"/>
      <c r="Q96" s="233"/>
    </row>
    <row r="97" spans="1:17" x14ac:dyDescent="0.25">
      <c r="A97" s="250"/>
      <c r="B97" s="251"/>
      <c r="C97" s="205"/>
      <c r="D97" s="206"/>
      <c r="E97" s="207"/>
      <c r="F97" s="207"/>
      <c r="G97" s="249"/>
      <c r="H97" s="249"/>
      <c r="I97" s="249"/>
      <c r="J97" s="249"/>
      <c r="K97" s="201"/>
      <c r="L97" s="201"/>
      <c r="M97" s="201"/>
      <c r="N97" s="26"/>
      <c r="O97" s="26"/>
      <c r="P97" s="26"/>
      <c r="Q97" s="233"/>
    </row>
    <row r="98" spans="1:17" ht="19.5" thickBot="1" x14ac:dyDescent="0.35">
      <c r="A98" s="487" t="s">
        <v>33</v>
      </c>
      <c r="B98" s="488"/>
      <c r="C98" s="488"/>
      <c r="D98" s="488"/>
      <c r="E98" s="488"/>
      <c r="F98" s="488"/>
      <c r="G98" s="488"/>
      <c r="H98" s="488"/>
      <c r="I98" s="488"/>
      <c r="J98" s="488"/>
      <c r="K98" s="488"/>
      <c r="L98" s="488"/>
      <c r="M98" s="105"/>
      <c r="N98" s="105"/>
      <c r="O98" s="105"/>
      <c r="P98" s="105"/>
      <c r="Q98" s="187"/>
    </row>
    <row r="99" spans="1:17" ht="16.5" thickBot="1" x14ac:dyDescent="0.3">
      <c r="A99" s="485" t="s">
        <v>34</v>
      </c>
      <c r="B99" s="484" t="s">
        <v>35</v>
      </c>
      <c r="C99" s="467" t="s">
        <v>36</v>
      </c>
      <c r="D99" s="531"/>
      <c r="E99" s="531"/>
      <c r="F99" s="532"/>
      <c r="G99" s="467" t="s">
        <v>37</v>
      </c>
      <c r="H99" s="531"/>
      <c r="I99" s="531"/>
      <c r="J99" s="532"/>
      <c r="K99" s="478" t="s">
        <v>38</v>
      </c>
      <c r="L99" s="467" t="s">
        <v>39</v>
      </c>
      <c r="M99" s="531"/>
      <c r="N99" s="531"/>
      <c r="O99" s="531"/>
      <c r="P99" s="531"/>
      <c r="Q99" s="532"/>
    </row>
    <row r="100" spans="1:17" ht="18" x14ac:dyDescent="0.25">
      <c r="A100" s="528"/>
      <c r="B100" s="529"/>
      <c r="C100" s="389" t="s">
        <v>40</v>
      </c>
      <c r="D100" s="2" t="s">
        <v>41</v>
      </c>
      <c r="E100" s="2" t="s">
        <v>42</v>
      </c>
      <c r="F100" s="2" t="s">
        <v>43</v>
      </c>
      <c r="G100" s="2" t="s">
        <v>24</v>
      </c>
      <c r="H100" s="2" t="s">
        <v>25</v>
      </c>
      <c r="I100" s="2" t="s">
        <v>26</v>
      </c>
      <c r="J100" s="389" t="s">
        <v>27</v>
      </c>
      <c r="K100" s="530"/>
      <c r="L100" s="2" t="s">
        <v>44</v>
      </c>
      <c r="M100" s="2" t="s">
        <v>45</v>
      </c>
      <c r="N100" s="2" t="s">
        <v>46</v>
      </c>
      <c r="O100" s="2" t="s">
        <v>47</v>
      </c>
      <c r="P100" s="2" t="s">
        <v>48</v>
      </c>
      <c r="Q100" s="188" t="s">
        <v>49</v>
      </c>
    </row>
    <row r="101" spans="1:17" x14ac:dyDescent="0.25">
      <c r="A101" s="526" t="s">
        <v>509</v>
      </c>
      <c r="B101" s="537"/>
      <c r="C101" s="196" t="s">
        <v>64</v>
      </c>
      <c r="D101" s="374">
        <v>30</v>
      </c>
      <c r="E101" s="22">
        <v>190</v>
      </c>
      <c r="F101" s="12">
        <v>5700</v>
      </c>
      <c r="G101" s="12">
        <v>5700</v>
      </c>
      <c r="H101" s="12"/>
      <c r="I101" s="12"/>
      <c r="J101" s="12">
        <v>7500</v>
      </c>
      <c r="K101" s="10" t="s">
        <v>51</v>
      </c>
      <c r="L101" s="10">
        <v>12</v>
      </c>
      <c r="M101" s="10"/>
      <c r="N101" s="24">
        <v>2</v>
      </c>
      <c r="O101" s="24">
        <v>3</v>
      </c>
      <c r="P101" s="24">
        <v>1</v>
      </c>
      <c r="Q101" s="16"/>
    </row>
    <row r="102" spans="1:17" ht="66" customHeight="1" x14ac:dyDescent="0.25">
      <c r="A102" s="536"/>
      <c r="B102" s="537"/>
      <c r="C102" s="195" t="s">
        <v>54</v>
      </c>
      <c r="D102" s="21">
        <v>40</v>
      </c>
      <c r="E102" s="22">
        <v>350</v>
      </c>
      <c r="F102" s="12">
        <v>14000</v>
      </c>
      <c r="G102" s="22">
        <v>14000</v>
      </c>
      <c r="H102" s="12"/>
      <c r="I102" s="12"/>
      <c r="J102" s="22">
        <v>2500</v>
      </c>
      <c r="K102" s="10" t="s">
        <v>51</v>
      </c>
      <c r="L102" s="10">
        <v>12</v>
      </c>
      <c r="M102" s="10"/>
      <c r="N102" s="24">
        <v>2</v>
      </c>
      <c r="O102" s="24">
        <v>3</v>
      </c>
      <c r="P102" s="24">
        <v>1</v>
      </c>
      <c r="Q102" s="16"/>
    </row>
    <row r="103" spans="1:17" ht="18" customHeight="1" x14ac:dyDescent="0.25">
      <c r="A103" s="392"/>
      <c r="B103" s="456"/>
      <c r="C103" s="195"/>
      <c r="D103" s="21"/>
      <c r="E103" s="22"/>
      <c r="F103" s="350">
        <f>SUM(F101:F102)</f>
        <v>19700</v>
      </c>
      <c r="G103" s="22"/>
      <c r="H103" s="12"/>
      <c r="I103" s="12"/>
      <c r="J103" s="22"/>
      <c r="K103" s="10"/>
      <c r="L103" s="10"/>
      <c r="M103" s="10"/>
      <c r="N103" s="24"/>
      <c r="O103" s="24"/>
      <c r="P103" s="24"/>
      <c r="Q103" s="403"/>
    </row>
    <row r="104" spans="1:17" s="1" customFormat="1" x14ac:dyDescent="0.25">
      <c r="A104" s="392"/>
      <c r="B104" s="396"/>
      <c r="C104" s="195"/>
      <c r="D104" s="15"/>
      <c r="E104" s="12"/>
      <c r="F104" s="12"/>
      <c r="G104" s="12"/>
      <c r="H104" s="12"/>
      <c r="I104" s="12"/>
      <c r="J104" s="12"/>
      <c r="K104" s="10"/>
      <c r="L104" s="10"/>
      <c r="M104" s="10"/>
      <c r="N104" s="6"/>
      <c r="O104" s="6"/>
      <c r="P104" s="6"/>
      <c r="Q104" s="6"/>
    </row>
    <row r="105" spans="1:17" s="372" customFormat="1" ht="36" x14ac:dyDescent="0.25">
      <c r="A105" s="387"/>
      <c r="B105" s="388"/>
      <c r="C105" s="393" t="s">
        <v>506</v>
      </c>
      <c r="D105" s="384"/>
      <c r="E105" s="394">
        <v>85000</v>
      </c>
      <c r="F105" s="394" t="s">
        <v>507</v>
      </c>
      <c r="G105" s="384"/>
      <c r="H105" s="394" t="s">
        <v>507</v>
      </c>
      <c r="I105" s="317"/>
      <c r="J105" s="317"/>
      <c r="K105" s="385"/>
      <c r="L105" s="384"/>
      <c r="M105" s="384"/>
      <c r="N105" s="384"/>
      <c r="O105" s="384"/>
      <c r="P105" s="384"/>
      <c r="Q105" s="386"/>
    </row>
    <row r="106" spans="1:17" ht="24" x14ac:dyDescent="0.25">
      <c r="A106" s="533" t="s">
        <v>508</v>
      </c>
      <c r="B106" s="517"/>
      <c r="C106" s="195" t="s">
        <v>79</v>
      </c>
      <c r="D106" s="21"/>
      <c r="E106" s="22">
        <v>300000</v>
      </c>
      <c r="F106" s="12">
        <v>300000</v>
      </c>
      <c r="G106" s="22"/>
      <c r="H106" s="12">
        <v>300000</v>
      </c>
      <c r="I106" s="12"/>
      <c r="J106" s="12"/>
      <c r="K106" s="10" t="s">
        <v>51</v>
      </c>
      <c r="L106" s="23">
        <v>12</v>
      </c>
      <c r="M106" s="23">
        <v>2</v>
      </c>
      <c r="N106" s="24">
        <v>2</v>
      </c>
      <c r="O106" s="24">
        <v>8</v>
      </c>
      <c r="P106" s="24">
        <v>7</v>
      </c>
      <c r="Q106" s="25" t="s">
        <v>80</v>
      </c>
    </row>
    <row r="107" spans="1:17" ht="24" x14ac:dyDescent="0.25">
      <c r="A107" s="534"/>
      <c r="B107" s="535"/>
      <c r="C107" s="19" t="s">
        <v>81</v>
      </c>
      <c r="D107" s="21"/>
      <c r="E107" s="22">
        <v>155000</v>
      </c>
      <c r="F107" s="12">
        <v>155000</v>
      </c>
      <c r="G107" s="22"/>
      <c r="H107" s="12">
        <v>155000</v>
      </c>
      <c r="I107" s="12"/>
      <c r="J107" s="12"/>
      <c r="K107" s="10" t="s">
        <v>51</v>
      </c>
      <c r="L107" s="23">
        <v>12</v>
      </c>
      <c r="M107" s="23">
        <v>2</v>
      </c>
      <c r="N107" s="24">
        <v>2</v>
      </c>
      <c r="O107" s="24">
        <v>8</v>
      </c>
      <c r="P107" s="24">
        <v>7</v>
      </c>
      <c r="Q107" s="25" t="s">
        <v>82</v>
      </c>
    </row>
    <row r="108" spans="1:17" ht="24" x14ac:dyDescent="0.25">
      <c r="A108" s="534"/>
      <c r="B108" s="535"/>
      <c r="C108" s="19" t="s">
        <v>505</v>
      </c>
      <c r="D108" s="21"/>
      <c r="E108" s="22">
        <v>30000</v>
      </c>
      <c r="F108" s="12">
        <v>30000</v>
      </c>
      <c r="G108" s="22"/>
      <c r="H108" s="12">
        <v>30000</v>
      </c>
      <c r="I108" s="12"/>
      <c r="J108" s="12"/>
      <c r="K108" s="10"/>
      <c r="L108" s="23"/>
      <c r="M108" s="23"/>
      <c r="N108" s="24"/>
      <c r="O108" s="24"/>
      <c r="P108" s="24"/>
      <c r="Q108" s="25"/>
    </row>
    <row r="109" spans="1:17" x14ac:dyDescent="0.25">
      <c r="A109" s="534"/>
      <c r="B109" s="535"/>
      <c r="C109" s="19" t="s">
        <v>525</v>
      </c>
      <c r="D109" s="21">
        <v>30</v>
      </c>
      <c r="E109" s="22"/>
      <c r="F109" s="12"/>
      <c r="G109" s="22"/>
      <c r="H109" s="12"/>
      <c r="I109" s="12"/>
      <c r="J109" s="12"/>
      <c r="K109" s="10"/>
      <c r="L109" s="23"/>
      <c r="M109" s="23"/>
      <c r="N109" s="24"/>
      <c r="O109" s="24"/>
      <c r="P109" s="24"/>
      <c r="Q109" s="25"/>
    </row>
    <row r="110" spans="1:17" x14ac:dyDescent="0.25">
      <c r="A110" s="534"/>
      <c r="B110" s="535"/>
      <c r="C110" s="19" t="s">
        <v>83</v>
      </c>
      <c r="D110" s="21">
        <v>10</v>
      </c>
      <c r="E110" s="22">
        <v>150</v>
      </c>
      <c r="F110" s="12">
        <f t="shared" ref="F110:F120" si="8">+D110*E110</f>
        <v>1500</v>
      </c>
      <c r="G110" s="22"/>
      <c r="H110" s="12">
        <v>1500</v>
      </c>
      <c r="I110" s="12"/>
      <c r="J110" s="12"/>
      <c r="K110" s="10" t="s">
        <v>51</v>
      </c>
      <c r="L110" s="23">
        <v>12</v>
      </c>
      <c r="M110" s="23">
        <v>2</v>
      </c>
      <c r="N110" s="24">
        <v>3</v>
      </c>
      <c r="O110" s="24">
        <v>9</v>
      </c>
      <c r="P110" s="24">
        <v>2</v>
      </c>
      <c r="Q110" s="25"/>
    </row>
    <row r="111" spans="1:17" x14ac:dyDescent="0.25">
      <c r="A111" s="534"/>
      <c r="B111" s="535"/>
      <c r="C111" s="19" t="s">
        <v>50</v>
      </c>
      <c r="D111" s="21">
        <v>30</v>
      </c>
      <c r="E111" s="22">
        <v>125</v>
      </c>
      <c r="F111" s="12">
        <f t="shared" si="8"/>
        <v>3750</v>
      </c>
      <c r="G111" s="22"/>
      <c r="H111" s="12">
        <v>5000</v>
      </c>
      <c r="I111" s="12"/>
      <c r="J111" s="12"/>
      <c r="K111" s="10" t="s">
        <v>51</v>
      </c>
      <c r="L111" s="23">
        <v>12</v>
      </c>
      <c r="M111" s="23">
        <v>2</v>
      </c>
      <c r="N111" s="24">
        <v>3</v>
      </c>
      <c r="O111" s="24">
        <v>9</v>
      </c>
      <c r="P111" s="24">
        <v>2</v>
      </c>
      <c r="Q111" s="25"/>
    </row>
    <row r="112" spans="1:17" x14ac:dyDescent="0.25">
      <c r="A112" s="534"/>
      <c r="B112" s="535"/>
      <c r="C112" s="19" t="s">
        <v>84</v>
      </c>
      <c r="D112" s="21">
        <v>2</v>
      </c>
      <c r="E112" s="22">
        <v>85</v>
      </c>
      <c r="F112" s="12">
        <f t="shared" si="8"/>
        <v>170</v>
      </c>
      <c r="G112" s="22"/>
      <c r="H112" s="12">
        <v>170</v>
      </c>
      <c r="I112" s="12"/>
      <c r="J112" s="12"/>
      <c r="K112" s="10" t="s">
        <v>51</v>
      </c>
      <c r="L112" s="23">
        <v>12</v>
      </c>
      <c r="M112" s="23">
        <v>2</v>
      </c>
      <c r="N112" s="24">
        <v>3</v>
      </c>
      <c r="O112" s="24">
        <v>9</v>
      </c>
      <c r="P112" s="24">
        <v>2</v>
      </c>
      <c r="Q112" s="25"/>
    </row>
    <row r="113" spans="1:18" x14ac:dyDescent="0.25">
      <c r="A113" s="534"/>
      <c r="B113" s="535"/>
      <c r="C113" s="19" t="s">
        <v>85</v>
      </c>
      <c r="D113" s="21">
        <v>2</v>
      </c>
      <c r="E113" s="22">
        <v>120</v>
      </c>
      <c r="F113" s="12">
        <f t="shared" si="8"/>
        <v>240</v>
      </c>
      <c r="G113" s="22"/>
      <c r="H113" s="12">
        <v>240</v>
      </c>
      <c r="I113" s="12"/>
      <c r="J113" s="12"/>
      <c r="K113" s="10" t="s">
        <v>51</v>
      </c>
      <c r="L113" s="23">
        <v>12</v>
      </c>
      <c r="M113" s="23">
        <v>2</v>
      </c>
      <c r="N113" s="24">
        <v>3</v>
      </c>
      <c r="O113" s="24">
        <v>9</v>
      </c>
      <c r="P113" s="24">
        <v>2</v>
      </c>
      <c r="Q113" s="25"/>
    </row>
    <row r="114" spans="1:18" x14ac:dyDescent="0.25">
      <c r="A114" s="534"/>
      <c r="B114" s="535"/>
      <c r="C114" s="19" t="s">
        <v>467</v>
      </c>
      <c r="D114" s="21">
        <v>80</v>
      </c>
      <c r="E114" s="22">
        <v>120</v>
      </c>
      <c r="F114" s="12">
        <f t="shared" si="8"/>
        <v>9600</v>
      </c>
      <c r="G114" s="22"/>
      <c r="H114" s="12">
        <v>9600</v>
      </c>
      <c r="I114" s="12"/>
      <c r="J114" s="12"/>
      <c r="K114" s="10" t="s">
        <v>51</v>
      </c>
      <c r="L114" s="23">
        <v>12</v>
      </c>
      <c r="M114" s="23">
        <v>2</v>
      </c>
      <c r="N114" s="24">
        <v>3</v>
      </c>
      <c r="O114" s="24">
        <v>9</v>
      </c>
      <c r="P114" s="24">
        <v>2</v>
      </c>
      <c r="Q114" s="25"/>
    </row>
    <row r="115" spans="1:18" x14ac:dyDescent="0.25">
      <c r="A115" s="534"/>
      <c r="B115" s="535"/>
      <c r="C115" s="19" t="s">
        <v>53</v>
      </c>
      <c r="D115" s="21">
        <v>100</v>
      </c>
      <c r="E115" s="22">
        <v>10</v>
      </c>
      <c r="F115" s="12">
        <f t="shared" si="8"/>
        <v>1000</v>
      </c>
      <c r="G115" s="12"/>
      <c r="H115" s="12">
        <v>1000</v>
      </c>
      <c r="I115" s="12"/>
      <c r="J115" s="22"/>
      <c r="K115" s="10" t="s">
        <v>51</v>
      </c>
      <c r="L115" s="10">
        <v>12</v>
      </c>
      <c r="M115" s="23">
        <v>2</v>
      </c>
      <c r="N115" s="24">
        <v>3</v>
      </c>
      <c r="O115" s="24">
        <v>9</v>
      </c>
      <c r="P115" s="24">
        <v>2</v>
      </c>
      <c r="Q115" s="25"/>
    </row>
    <row r="116" spans="1:18" x14ac:dyDescent="0.25">
      <c r="A116" s="534"/>
      <c r="B116" s="535"/>
      <c r="C116" s="19" t="s">
        <v>99</v>
      </c>
      <c r="D116" s="21">
        <v>6</v>
      </c>
      <c r="E116" s="22">
        <v>50</v>
      </c>
      <c r="F116" s="12">
        <f t="shared" si="8"/>
        <v>300</v>
      </c>
      <c r="G116" s="12"/>
      <c r="H116" s="12">
        <v>300</v>
      </c>
      <c r="I116" s="12"/>
      <c r="J116" s="22"/>
      <c r="K116" s="10" t="s">
        <v>51</v>
      </c>
      <c r="L116" s="10">
        <v>12</v>
      </c>
      <c r="M116" s="23">
        <v>2</v>
      </c>
      <c r="N116" s="24">
        <v>3</v>
      </c>
      <c r="O116" s="24">
        <v>9</v>
      </c>
      <c r="P116" s="24">
        <v>2</v>
      </c>
      <c r="Q116" s="25"/>
    </row>
    <row r="117" spans="1:18" x14ac:dyDescent="0.25">
      <c r="A117" s="534"/>
      <c r="B117" s="535"/>
      <c r="C117" s="19" t="s">
        <v>86</v>
      </c>
      <c r="D117" s="21">
        <v>2</v>
      </c>
      <c r="E117" s="22">
        <v>50</v>
      </c>
      <c r="F117" s="12">
        <f t="shared" si="8"/>
        <v>100</v>
      </c>
      <c r="G117" s="22"/>
      <c r="H117" s="12">
        <v>100</v>
      </c>
      <c r="I117" s="12"/>
      <c r="J117" s="12"/>
      <c r="K117" s="10" t="s">
        <v>51</v>
      </c>
      <c r="L117" s="23">
        <v>12</v>
      </c>
      <c r="M117" s="23">
        <v>2</v>
      </c>
      <c r="N117" s="24">
        <v>3</v>
      </c>
      <c r="O117" s="24">
        <v>9</v>
      </c>
      <c r="P117" s="24">
        <v>2</v>
      </c>
      <c r="Q117" s="25"/>
    </row>
    <row r="118" spans="1:18" x14ac:dyDescent="0.25">
      <c r="A118" s="534"/>
      <c r="B118" s="535"/>
      <c r="C118" s="19" t="s">
        <v>87</v>
      </c>
      <c r="D118" s="21">
        <v>10</v>
      </c>
      <c r="E118" s="22">
        <v>40</v>
      </c>
      <c r="F118" s="12">
        <f t="shared" si="8"/>
        <v>400</v>
      </c>
      <c r="G118" s="22"/>
      <c r="H118" s="12">
        <v>800</v>
      </c>
      <c r="I118" s="12"/>
      <c r="J118" s="12"/>
      <c r="K118" s="10">
        <v>1</v>
      </c>
      <c r="L118" s="23">
        <v>12</v>
      </c>
      <c r="M118" s="23">
        <v>2</v>
      </c>
      <c r="N118" s="24">
        <v>3</v>
      </c>
      <c r="O118" s="24">
        <v>9</v>
      </c>
      <c r="P118" s="24">
        <v>2</v>
      </c>
      <c r="Q118" s="25"/>
    </row>
    <row r="119" spans="1:18" x14ac:dyDescent="0.25">
      <c r="A119" s="534"/>
      <c r="B119" s="535"/>
      <c r="C119" s="19" t="s">
        <v>88</v>
      </c>
      <c r="D119" s="21">
        <v>10</v>
      </c>
      <c r="E119" s="22">
        <v>60</v>
      </c>
      <c r="F119" s="12">
        <f t="shared" si="8"/>
        <v>600</v>
      </c>
      <c r="G119" s="22"/>
      <c r="H119" s="12">
        <v>1200</v>
      </c>
      <c r="I119" s="12"/>
      <c r="J119" s="12"/>
      <c r="K119" s="10" t="s">
        <v>51</v>
      </c>
      <c r="L119" s="23">
        <v>12</v>
      </c>
      <c r="M119" s="23">
        <v>2</v>
      </c>
      <c r="N119" s="24">
        <v>3</v>
      </c>
      <c r="O119" s="24">
        <v>9</v>
      </c>
      <c r="P119" s="24">
        <v>2</v>
      </c>
      <c r="Q119" s="25"/>
    </row>
    <row r="120" spans="1:18" s="212" customFormat="1" ht="24" x14ac:dyDescent="0.25">
      <c r="A120" s="534"/>
      <c r="B120" s="535"/>
      <c r="C120" s="196" t="s">
        <v>89</v>
      </c>
      <c r="D120" s="197">
        <v>1600</v>
      </c>
      <c r="E120" s="12">
        <v>1</v>
      </c>
      <c r="F120" s="12">
        <f t="shared" si="8"/>
        <v>1600</v>
      </c>
      <c r="G120" s="13"/>
      <c r="H120" s="12">
        <v>1600</v>
      </c>
      <c r="I120" s="12"/>
      <c r="J120" s="12"/>
      <c r="K120" s="10" t="s">
        <v>51</v>
      </c>
      <c r="L120" s="23">
        <v>12</v>
      </c>
      <c r="M120" s="23">
        <v>2</v>
      </c>
      <c r="N120" s="6">
        <v>3</v>
      </c>
      <c r="O120" s="16">
        <v>3</v>
      </c>
      <c r="P120" s="6">
        <v>3</v>
      </c>
      <c r="Q120" s="16"/>
      <c r="R120"/>
    </row>
    <row r="121" spans="1:18" s="212" customFormat="1" ht="24" x14ac:dyDescent="0.25">
      <c r="A121" s="534"/>
      <c r="B121" s="535"/>
      <c r="C121" s="19" t="s">
        <v>90</v>
      </c>
      <c r="D121" s="200">
        <v>35</v>
      </c>
      <c r="E121" s="331" t="s">
        <v>465</v>
      </c>
      <c r="F121" s="12">
        <v>8000</v>
      </c>
      <c r="G121" s="13"/>
      <c r="H121" s="12">
        <v>8000</v>
      </c>
      <c r="I121" s="12"/>
      <c r="J121" s="12"/>
      <c r="K121" s="10" t="s">
        <v>51</v>
      </c>
      <c r="L121" s="23">
        <v>12</v>
      </c>
      <c r="M121" s="23">
        <v>2</v>
      </c>
      <c r="N121" s="6">
        <v>3</v>
      </c>
      <c r="O121" s="16">
        <v>3</v>
      </c>
      <c r="P121" s="6">
        <v>3</v>
      </c>
      <c r="Q121" s="16"/>
      <c r="R121"/>
    </row>
    <row r="122" spans="1:18" x14ac:dyDescent="0.25">
      <c r="A122" s="534"/>
      <c r="B122" s="535"/>
      <c r="C122" s="237" t="s">
        <v>91</v>
      </c>
      <c r="D122" s="15">
        <v>320</v>
      </c>
      <c r="E122" s="12">
        <v>750</v>
      </c>
      <c r="F122" s="12">
        <f>+D122*E122</f>
        <v>240000</v>
      </c>
      <c r="G122" s="12"/>
      <c r="H122" s="12">
        <v>45000</v>
      </c>
      <c r="I122" s="12"/>
      <c r="J122" s="12"/>
      <c r="K122" s="10" t="s">
        <v>51</v>
      </c>
      <c r="L122" s="23">
        <v>12</v>
      </c>
      <c r="M122" s="23">
        <v>2</v>
      </c>
      <c r="N122" s="6">
        <v>3</v>
      </c>
      <c r="O122" s="6">
        <v>1</v>
      </c>
      <c r="P122" s="6">
        <v>1</v>
      </c>
      <c r="Q122" s="16"/>
      <c r="R122" s="212"/>
    </row>
    <row r="123" spans="1:18" x14ac:dyDescent="0.25">
      <c r="A123" s="383"/>
      <c r="B123" s="379"/>
      <c r="C123" s="377"/>
      <c r="D123" s="15"/>
      <c r="E123" s="12"/>
      <c r="F123" s="350">
        <f>SUM(F106:F122)</f>
        <v>752260</v>
      </c>
      <c r="G123" s="12"/>
      <c r="H123" s="12"/>
      <c r="I123" s="12"/>
      <c r="J123" s="12"/>
      <c r="K123" s="10"/>
      <c r="L123" s="201"/>
      <c r="M123" s="201"/>
      <c r="N123" s="26"/>
      <c r="O123" s="26"/>
      <c r="P123" s="26"/>
      <c r="Q123" s="233"/>
      <c r="R123" s="105"/>
    </row>
    <row r="124" spans="1:18" ht="15.75" thickBot="1" x14ac:dyDescent="0.3">
      <c r="A124" s="383"/>
      <c r="B124" s="231"/>
      <c r="C124" s="457"/>
      <c r="D124" s="206"/>
      <c r="E124" s="207"/>
      <c r="F124" s="436"/>
      <c r="G124" s="458"/>
      <c r="H124" s="458"/>
      <c r="I124" s="458"/>
      <c r="J124" s="458"/>
      <c r="K124" s="232"/>
      <c r="L124" s="201"/>
      <c r="M124" s="201"/>
      <c r="N124" s="26"/>
      <c r="O124" s="26"/>
      <c r="P124" s="26"/>
      <c r="Q124" s="233"/>
      <c r="R124" s="105"/>
    </row>
    <row r="125" spans="1:18" ht="16.5" thickBot="1" x14ac:dyDescent="0.3">
      <c r="A125" s="485" t="s">
        <v>34</v>
      </c>
      <c r="B125" s="484" t="s">
        <v>35</v>
      </c>
      <c r="C125" s="382" t="s">
        <v>36</v>
      </c>
      <c r="D125" s="390"/>
      <c r="E125" s="390"/>
      <c r="F125" s="391"/>
      <c r="G125" s="538" t="s">
        <v>37</v>
      </c>
      <c r="H125" s="539"/>
      <c r="I125" s="539"/>
      <c r="J125" s="540"/>
      <c r="K125" s="478" t="s">
        <v>38</v>
      </c>
      <c r="L125" s="467" t="s">
        <v>39</v>
      </c>
      <c r="M125" s="531"/>
      <c r="N125" s="531"/>
      <c r="O125" s="531"/>
      <c r="P125" s="531"/>
      <c r="Q125" s="532"/>
    </row>
    <row r="126" spans="1:18" ht="18" x14ac:dyDescent="0.25">
      <c r="A126" s="528"/>
      <c r="B126" s="529"/>
      <c r="C126" s="4" t="s">
        <v>40</v>
      </c>
      <c r="D126" s="2" t="s">
        <v>41</v>
      </c>
      <c r="E126" s="2" t="s">
        <v>42</v>
      </c>
      <c r="F126" s="2" t="s">
        <v>43</v>
      </c>
      <c r="G126" s="2" t="s">
        <v>24</v>
      </c>
      <c r="H126" s="2" t="s">
        <v>25</v>
      </c>
      <c r="I126" s="2" t="s">
        <v>26</v>
      </c>
      <c r="J126" s="3" t="s">
        <v>27</v>
      </c>
      <c r="K126" s="530"/>
      <c r="L126" s="2" t="s">
        <v>44</v>
      </c>
      <c r="M126" s="2" t="s">
        <v>45</v>
      </c>
      <c r="N126" s="2" t="s">
        <v>46</v>
      </c>
      <c r="O126" s="2" t="s">
        <v>47</v>
      </c>
      <c r="P126" s="2" t="s">
        <v>48</v>
      </c>
      <c r="Q126" s="188" t="s">
        <v>49</v>
      </c>
    </row>
    <row r="127" spans="1:18" ht="73.5" customHeight="1" thickBot="1" x14ac:dyDescent="0.3">
      <c r="A127" s="381" t="s">
        <v>510</v>
      </c>
      <c r="B127" s="395"/>
      <c r="C127" s="196" t="s">
        <v>511</v>
      </c>
      <c r="D127" s="397">
        <v>3</v>
      </c>
      <c r="E127" s="12">
        <v>20000</v>
      </c>
      <c r="F127" s="12">
        <v>60000</v>
      </c>
      <c r="G127" s="12"/>
      <c r="H127" s="12">
        <v>20000</v>
      </c>
      <c r="I127" s="12">
        <v>20000</v>
      </c>
      <c r="J127" s="12">
        <v>20000</v>
      </c>
      <c r="K127" s="10" t="s">
        <v>51</v>
      </c>
      <c r="L127" s="10">
        <v>12</v>
      </c>
      <c r="M127" s="10"/>
      <c r="N127" s="24">
        <v>2</v>
      </c>
      <c r="O127" s="24">
        <v>3</v>
      </c>
      <c r="P127" s="24">
        <v>1</v>
      </c>
      <c r="Q127" s="16"/>
    </row>
    <row r="128" spans="1:18" ht="16.5" thickBot="1" x14ac:dyDescent="0.3">
      <c r="A128" s="485" t="s">
        <v>34</v>
      </c>
      <c r="B128" s="545" t="s">
        <v>35</v>
      </c>
      <c r="C128" s="378" t="s">
        <v>36</v>
      </c>
      <c r="D128" s="390"/>
      <c r="E128" s="390"/>
      <c r="F128" s="391"/>
      <c r="G128" s="546" t="s">
        <v>37</v>
      </c>
      <c r="H128" s="547"/>
      <c r="I128" s="547"/>
      <c r="J128" s="548"/>
      <c r="K128" s="549" t="s">
        <v>38</v>
      </c>
      <c r="L128" s="467" t="s">
        <v>39</v>
      </c>
      <c r="M128" s="468"/>
      <c r="N128" s="468"/>
      <c r="O128" s="468"/>
      <c r="P128" s="490"/>
      <c r="Q128" s="491"/>
    </row>
    <row r="129" spans="1:17" ht="18" x14ac:dyDescent="0.25">
      <c r="A129" s="486"/>
      <c r="B129" s="473"/>
      <c r="C129" s="4" t="s">
        <v>40</v>
      </c>
      <c r="D129" s="2" t="s">
        <v>41</v>
      </c>
      <c r="E129" s="2" t="s">
        <v>42</v>
      </c>
      <c r="F129" s="2" t="s">
        <v>43</v>
      </c>
      <c r="G129" s="2" t="s">
        <v>24</v>
      </c>
      <c r="H129" s="2" t="s">
        <v>25</v>
      </c>
      <c r="I129" s="2" t="s">
        <v>26</v>
      </c>
      <c r="J129" s="3" t="s">
        <v>27</v>
      </c>
      <c r="K129" s="479"/>
      <c r="L129" s="2" t="s">
        <v>44</v>
      </c>
      <c r="M129" s="2" t="s">
        <v>45</v>
      </c>
      <c r="N129" s="2" t="s">
        <v>46</v>
      </c>
      <c r="O129" s="2" t="s">
        <v>47</v>
      </c>
      <c r="P129" s="2" t="s">
        <v>48</v>
      </c>
      <c r="Q129" s="188" t="s">
        <v>49</v>
      </c>
    </row>
    <row r="130" spans="1:17" ht="24" x14ac:dyDescent="0.25">
      <c r="A130" s="526" t="s">
        <v>515</v>
      </c>
      <c r="B130" s="520"/>
      <c r="C130" s="196" t="s">
        <v>513</v>
      </c>
      <c r="D130" s="374" t="s">
        <v>503</v>
      </c>
      <c r="E130" s="22">
        <v>2</v>
      </c>
      <c r="F130" s="12">
        <v>24000</v>
      </c>
      <c r="G130" s="12">
        <v>24000</v>
      </c>
      <c r="H130" s="12"/>
      <c r="I130" s="12"/>
      <c r="J130" s="12">
        <v>24000</v>
      </c>
      <c r="K130" s="10" t="s">
        <v>51</v>
      </c>
      <c r="L130" s="10">
        <v>12</v>
      </c>
      <c r="M130" s="10"/>
      <c r="N130" s="24">
        <v>2</v>
      </c>
      <c r="O130" s="24">
        <v>3</v>
      </c>
      <c r="P130" s="24">
        <v>1</v>
      </c>
      <c r="Q130" s="16"/>
    </row>
    <row r="131" spans="1:17" x14ac:dyDescent="0.25">
      <c r="A131" s="527"/>
      <c r="B131" s="521"/>
      <c r="C131" s="195" t="s">
        <v>512</v>
      </c>
      <c r="D131" s="21">
        <v>30</v>
      </c>
      <c r="E131" s="22">
        <v>75</v>
      </c>
      <c r="F131" s="12">
        <v>2250</v>
      </c>
      <c r="G131" s="22">
        <v>2250</v>
      </c>
      <c r="H131" s="12"/>
      <c r="I131" s="12"/>
      <c r="J131" s="22">
        <v>2250</v>
      </c>
      <c r="K131" s="10" t="s">
        <v>51</v>
      </c>
      <c r="L131" s="10">
        <v>12</v>
      </c>
      <c r="M131" s="10"/>
      <c r="N131" s="24">
        <v>2</v>
      </c>
      <c r="O131" s="24">
        <v>3</v>
      </c>
      <c r="P131" s="24">
        <v>1</v>
      </c>
      <c r="Q131" s="16"/>
    </row>
    <row r="132" spans="1:17" x14ac:dyDescent="0.25">
      <c r="A132" s="527"/>
      <c r="B132" s="522"/>
      <c r="C132" s="19" t="s">
        <v>65</v>
      </c>
      <c r="D132" s="21">
        <v>35</v>
      </c>
      <c r="E132" s="22">
        <v>350</v>
      </c>
      <c r="F132" s="12">
        <f>+D132*E132</f>
        <v>12250</v>
      </c>
      <c r="G132" s="22">
        <v>12250</v>
      </c>
      <c r="H132" s="12"/>
      <c r="I132" s="12"/>
      <c r="J132" s="22">
        <v>12250</v>
      </c>
      <c r="K132" s="10" t="s">
        <v>51</v>
      </c>
      <c r="L132" s="10">
        <v>12</v>
      </c>
      <c r="M132" s="23"/>
      <c r="N132" s="24">
        <v>3</v>
      </c>
      <c r="O132" s="24">
        <v>1</v>
      </c>
      <c r="P132" s="24">
        <v>1</v>
      </c>
      <c r="Q132" s="25"/>
    </row>
    <row r="133" spans="1:17" ht="24" x14ac:dyDescent="0.25">
      <c r="A133" s="527"/>
      <c r="B133" s="522"/>
      <c r="C133" s="19" t="s">
        <v>107</v>
      </c>
      <c r="D133" s="21">
        <v>60</v>
      </c>
      <c r="E133" s="22">
        <v>2800</v>
      </c>
      <c r="F133" s="12">
        <f>+D133*E133</f>
        <v>168000</v>
      </c>
      <c r="G133" s="22">
        <v>168000</v>
      </c>
      <c r="H133" s="12"/>
      <c r="I133" s="12"/>
      <c r="J133" s="22">
        <v>168000</v>
      </c>
      <c r="K133" s="10" t="s">
        <v>51</v>
      </c>
      <c r="L133" s="10">
        <v>12</v>
      </c>
      <c r="M133" s="23"/>
      <c r="N133" s="24">
        <v>2</v>
      </c>
      <c r="O133" s="24">
        <v>8</v>
      </c>
      <c r="P133" s="24">
        <v>7</v>
      </c>
      <c r="Q133" s="25" t="s">
        <v>80</v>
      </c>
    </row>
    <row r="134" spans="1:17" x14ac:dyDescent="0.25">
      <c r="A134" s="527"/>
      <c r="B134" s="522"/>
      <c r="C134" s="19" t="s">
        <v>64</v>
      </c>
      <c r="D134" s="21">
        <v>20</v>
      </c>
      <c r="E134" s="22">
        <v>190</v>
      </c>
      <c r="F134" s="12">
        <f>+D134*E134</f>
        <v>3800</v>
      </c>
      <c r="G134" s="22">
        <v>3800</v>
      </c>
      <c r="H134" s="12"/>
      <c r="I134" s="12"/>
      <c r="J134" s="22">
        <v>3800</v>
      </c>
      <c r="K134" s="10" t="s">
        <v>51</v>
      </c>
      <c r="L134" s="10">
        <v>12</v>
      </c>
      <c r="M134" s="23"/>
      <c r="N134" s="24">
        <v>3</v>
      </c>
      <c r="O134" s="24">
        <v>7</v>
      </c>
      <c r="P134" s="24">
        <v>1</v>
      </c>
      <c r="Q134" s="25" t="s">
        <v>95</v>
      </c>
    </row>
    <row r="135" spans="1:17" x14ac:dyDescent="0.25">
      <c r="A135" s="426"/>
      <c r="B135" s="459"/>
      <c r="C135" s="205"/>
      <c r="D135" s="206"/>
      <c r="E135" s="207"/>
      <c r="F135" s="436">
        <f>SUM(F130:F134)</f>
        <v>210300</v>
      </c>
      <c r="G135" s="207"/>
      <c r="H135" s="207"/>
      <c r="I135" s="207"/>
      <c r="J135" s="207"/>
      <c r="K135" s="232"/>
      <c r="L135" s="201"/>
      <c r="M135" s="201"/>
      <c r="N135" s="26"/>
      <c r="O135" s="26"/>
      <c r="P135" s="26"/>
      <c r="Q135" s="233"/>
    </row>
    <row r="136" spans="1:17" ht="15.75" thickBot="1" x14ac:dyDescent="0.3">
      <c r="A136" s="426"/>
      <c r="B136" s="459"/>
      <c r="C136" s="205"/>
      <c r="D136" s="206"/>
      <c r="E136" s="207"/>
      <c r="F136" s="207"/>
      <c r="G136" s="207"/>
      <c r="H136" s="207"/>
      <c r="I136" s="207"/>
      <c r="J136" s="207"/>
      <c r="K136" s="232"/>
      <c r="L136" s="201"/>
      <c r="M136" s="201"/>
      <c r="N136" s="26"/>
      <c r="O136" s="26"/>
      <c r="P136" s="26"/>
      <c r="Q136" s="233"/>
    </row>
    <row r="137" spans="1:17" ht="16.5" thickBot="1" x14ac:dyDescent="0.3">
      <c r="A137" s="485" t="s">
        <v>34</v>
      </c>
      <c r="B137" s="484" t="s">
        <v>35</v>
      </c>
      <c r="C137" s="275" t="s">
        <v>36</v>
      </c>
      <c r="D137" s="276"/>
      <c r="E137" s="276"/>
      <c r="F137" s="277"/>
      <c r="G137" s="467" t="s">
        <v>37</v>
      </c>
      <c r="H137" s="468"/>
      <c r="I137" s="468"/>
      <c r="J137" s="469"/>
      <c r="K137" s="478" t="s">
        <v>38</v>
      </c>
      <c r="L137" s="467" t="s">
        <v>39</v>
      </c>
      <c r="M137" s="468"/>
      <c r="N137" s="468"/>
      <c r="O137" s="468"/>
      <c r="P137" s="490"/>
      <c r="Q137" s="491"/>
    </row>
    <row r="138" spans="1:17" ht="18" x14ac:dyDescent="0.25">
      <c r="A138" s="486"/>
      <c r="B138" s="473"/>
      <c r="C138" s="4" t="s">
        <v>40</v>
      </c>
      <c r="D138" s="2" t="s">
        <v>41</v>
      </c>
      <c r="E138" s="2" t="s">
        <v>42</v>
      </c>
      <c r="F138" s="2" t="s">
        <v>43</v>
      </c>
      <c r="G138" s="2" t="s">
        <v>24</v>
      </c>
      <c r="H138" s="2" t="s">
        <v>25</v>
      </c>
      <c r="I138" s="2" t="s">
        <v>26</v>
      </c>
      <c r="J138" s="3" t="s">
        <v>27</v>
      </c>
      <c r="K138" s="479"/>
      <c r="L138" s="2" t="s">
        <v>44</v>
      </c>
      <c r="M138" s="2" t="s">
        <v>45</v>
      </c>
      <c r="N138" s="2" t="s">
        <v>46</v>
      </c>
      <c r="O138" s="2" t="s">
        <v>47</v>
      </c>
      <c r="P138" s="2" t="s">
        <v>48</v>
      </c>
      <c r="Q138" s="188" t="s">
        <v>49</v>
      </c>
    </row>
    <row r="139" spans="1:17" x14ac:dyDescent="0.25">
      <c r="A139" s="518" t="s">
        <v>479</v>
      </c>
      <c r="B139" s="520">
        <f>+H139+H141+H142+H143+H144</f>
        <v>106400</v>
      </c>
      <c r="C139" s="195" t="s">
        <v>478</v>
      </c>
      <c r="D139" s="21">
        <v>8</v>
      </c>
      <c r="E139" s="22">
        <v>2500</v>
      </c>
      <c r="F139" s="12">
        <f>+D139*E139</f>
        <v>20000</v>
      </c>
      <c r="G139" s="12"/>
      <c r="H139" s="12">
        <f>+F139</f>
        <v>20000</v>
      </c>
      <c r="I139" s="12">
        <v>7500</v>
      </c>
      <c r="J139" s="12">
        <v>7500</v>
      </c>
      <c r="K139" s="10" t="s">
        <v>51</v>
      </c>
      <c r="L139" s="10">
        <v>12</v>
      </c>
      <c r="M139" s="10"/>
      <c r="N139" s="24">
        <v>2</v>
      </c>
      <c r="O139" s="24">
        <v>3</v>
      </c>
      <c r="P139" s="24">
        <v>1</v>
      </c>
      <c r="Q139" s="16"/>
    </row>
    <row r="140" spans="1:17" x14ac:dyDescent="0.25">
      <c r="A140" s="519"/>
      <c r="B140" s="521"/>
      <c r="C140" s="195" t="s">
        <v>477</v>
      </c>
      <c r="D140" s="21">
        <v>3</v>
      </c>
      <c r="E140" s="22">
        <v>2500</v>
      </c>
      <c r="F140" s="12">
        <v>2500</v>
      </c>
      <c r="G140" s="22"/>
      <c r="H140" s="12">
        <v>2500</v>
      </c>
      <c r="I140" s="12">
        <v>2500</v>
      </c>
      <c r="J140" s="22">
        <v>2500</v>
      </c>
      <c r="K140" s="10" t="s">
        <v>51</v>
      </c>
      <c r="L140" s="10">
        <v>12</v>
      </c>
      <c r="M140" s="10"/>
      <c r="N140" s="24">
        <v>2</v>
      </c>
      <c r="O140" s="24">
        <v>3</v>
      </c>
      <c r="P140" s="24">
        <v>1</v>
      </c>
      <c r="Q140" s="16"/>
    </row>
    <row r="141" spans="1:17" x14ac:dyDescent="0.25">
      <c r="A141" s="519"/>
      <c r="B141" s="522"/>
      <c r="C141" s="195" t="s">
        <v>91</v>
      </c>
      <c r="D141" s="21">
        <v>60</v>
      </c>
      <c r="E141" s="22">
        <v>750</v>
      </c>
      <c r="F141" s="12">
        <f>+D141*E141</f>
        <v>45000</v>
      </c>
      <c r="G141" s="22"/>
      <c r="H141" s="12">
        <f>+F141</f>
        <v>45000</v>
      </c>
      <c r="I141" s="12">
        <v>18750</v>
      </c>
      <c r="J141" s="22">
        <v>18750</v>
      </c>
      <c r="K141" s="10" t="s">
        <v>51</v>
      </c>
      <c r="L141" s="10">
        <v>12</v>
      </c>
      <c r="M141" s="23"/>
      <c r="N141" s="24">
        <v>3</v>
      </c>
      <c r="O141" s="24">
        <v>1</v>
      </c>
      <c r="P141" s="24">
        <v>1</v>
      </c>
      <c r="Q141" s="25"/>
    </row>
    <row r="142" spans="1:17" x14ac:dyDescent="0.25">
      <c r="A142" s="519"/>
      <c r="B142" s="522"/>
      <c r="C142" s="19" t="s">
        <v>65</v>
      </c>
      <c r="D142" s="21">
        <v>60</v>
      </c>
      <c r="E142" s="22">
        <v>350</v>
      </c>
      <c r="F142" s="12">
        <f>+D142*E142</f>
        <v>21000</v>
      </c>
      <c r="G142" s="22"/>
      <c r="H142" s="12">
        <f>+F142</f>
        <v>21000</v>
      </c>
      <c r="I142" s="12">
        <v>8750</v>
      </c>
      <c r="J142" s="22">
        <v>8750</v>
      </c>
      <c r="K142" s="10" t="s">
        <v>51</v>
      </c>
      <c r="L142" s="10">
        <v>12</v>
      </c>
      <c r="M142" s="23"/>
      <c r="N142" s="24">
        <v>3</v>
      </c>
      <c r="O142" s="24">
        <v>1</v>
      </c>
      <c r="P142" s="24">
        <v>1</v>
      </c>
      <c r="Q142" s="25"/>
    </row>
    <row r="143" spans="1:17" ht="24" x14ac:dyDescent="0.25">
      <c r="A143" s="519"/>
      <c r="B143" s="522"/>
      <c r="C143" s="19" t="s">
        <v>107</v>
      </c>
      <c r="D143" s="21">
        <v>3</v>
      </c>
      <c r="E143" s="22">
        <v>3000</v>
      </c>
      <c r="F143" s="12">
        <f>+D143*E143</f>
        <v>9000</v>
      </c>
      <c r="G143" s="22"/>
      <c r="H143" s="12">
        <f>+F143</f>
        <v>9000</v>
      </c>
      <c r="I143" s="12">
        <v>3000</v>
      </c>
      <c r="J143" s="22">
        <v>3000</v>
      </c>
      <c r="K143" s="10" t="s">
        <v>51</v>
      </c>
      <c r="L143" s="10">
        <v>12</v>
      </c>
      <c r="M143" s="23"/>
      <c r="N143" s="24">
        <v>2</v>
      </c>
      <c r="O143" s="24">
        <v>8</v>
      </c>
      <c r="P143" s="24">
        <v>7</v>
      </c>
      <c r="Q143" s="25" t="s">
        <v>80</v>
      </c>
    </row>
    <row r="144" spans="1:17" x14ac:dyDescent="0.25">
      <c r="A144" s="519"/>
      <c r="B144" s="522"/>
      <c r="C144" s="19" t="s">
        <v>64</v>
      </c>
      <c r="D144" s="21">
        <v>60</v>
      </c>
      <c r="E144" s="22">
        <v>190</v>
      </c>
      <c r="F144" s="12">
        <f>+D144*E144</f>
        <v>11400</v>
      </c>
      <c r="G144" s="22"/>
      <c r="H144" s="12">
        <f>+F144</f>
        <v>11400</v>
      </c>
      <c r="I144" s="12">
        <v>3800</v>
      </c>
      <c r="J144" s="22">
        <v>3800</v>
      </c>
      <c r="K144" s="10" t="s">
        <v>51</v>
      </c>
      <c r="L144" s="10">
        <v>12</v>
      </c>
      <c r="M144" s="23"/>
      <c r="N144" s="24">
        <v>3</v>
      </c>
      <c r="O144" s="24">
        <v>7</v>
      </c>
      <c r="P144" s="24">
        <v>1</v>
      </c>
      <c r="Q144" s="25" t="s">
        <v>95</v>
      </c>
    </row>
    <row r="145" spans="1:17" x14ac:dyDescent="0.25">
      <c r="A145" s="425"/>
      <c r="B145" s="424"/>
      <c r="C145" s="19"/>
      <c r="D145" s="21"/>
      <c r="E145" s="22"/>
      <c r="F145" s="428">
        <f>SUM(F139:F144)</f>
        <v>108900</v>
      </c>
      <c r="G145" s="22"/>
      <c r="H145" s="22">
        <f>+F145</f>
        <v>108900</v>
      </c>
      <c r="I145" s="22"/>
      <c r="J145" s="22"/>
      <c r="K145" s="23"/>
      <c r="L145" s="23"/>
      <c r="M145" s="23"/>
      <c r="N145" s="24"/>
      <c r="O145" s="24"/>
      <c r="P145" s="24"/>
      <c r="Q145" s="25"/>
    </row>
    <row r="146" spans="1:17" x14ac:dyDescent="0.25">
      <c r="A146" s="425"/>
      <c r="B146" s="424"/>
      <c r="C146" s="19"/>
      <c r="D146" s="21"/>
      <c r="E146" s="22"/>
      <c r="F146" s="22"/>
      <c r="G146" s="22"/>
      <c r="H146" s="22"/>
      <c r="I146" s="22"/>
      <c r="J146" s="22"/>
      <c r="K146" s="23"/>
      <c r="L146" s="23"/>
      <c r="M146" s="23"/>
      <c r="N146" s="24"/>
      <c r="O146" s="24"/>
      <c r="P146" s="24"/>
      <c r="Q146" s="25"/>
    </row>
    <row r="147" spans="1:17" ht="15.75" thickBot="1" x14ac:dyDescent="0.3">
      <c r="A147" s="193"/>
      <c r="B147" s="291"/>
      <c r="C147" s="189"/>
      <c r="D147" s="190"/>
      <c r="E147" s="191"/>
      <c r="F147" s="191"/>
      <c r="G147" s="191"/>
      <c r="H147" s="191"/>
      <c r="I147" s="191"/>
      <c r="J147" s="191"/>
      <c r="K147" s="17"/>
      <c r="L147" s="17"/>
      <c r="M147" s="17"/>
      <c r="N147" s="18"/>
      <c r="O147" s="18"/>
      <c r="P147" s="18"/>
      <c r="Q147" s="192"/>
    </row>
    <row r="148" spans="1:17" ht="19.5" thickBot="1" x14ac:dyDescent="0.35">
      <c r="A148" s="279" t="s">
        <v>14</v>
      </c>
      <c r="B148" s="279"/>
      <c r="C148" s="279"/>
      <c r="D148" s="279"/>
      <c r="E148" s="279"/>
      <c r="F148" s="279"/>
      <c r="G148" s="279"/>
      <c r="H148" s="279"/>
      <c r="I148" s="279"/>
      <c r="J148" s="279"/>
      <c r="K148" s="279"/>
      <c r="L148" s="279"/>
    </row>
    <row r="149" spans="1:17" ht="16.5" thickBot="1" x14ac:dyDescent="0.3">
      <c r="A149" s="489" t="s">
        <v>15</v>
      </c>
      <c r="B149" s="472" t="s">
        <v>16</v>
      </c>
      <c r="C149" s="472" t="s">
        <v>17</v>
      </c>
      <c r="D149" s="472" t="s">
        <v>18</v>
      </c>
      <c r="E149" s="472" t="s">
        <v>19</v>
      </c>
      <c r="F149" s="470" t="s">
        <v>20</v>
      </c>
      <c r="G149" s="467" t="s">
        <v>21</v>
      </c>
      <c r="H149" s="474"/>
      <c r="I149" s="474"/>
      <c r="J149" s="475"/>
      <c r="K149" s="480" t="s">
        <v>22</v>
      </c>
      <c r="L149" s="481"/>
      <c r="M149" s="495" t="s">
        <v>23</v>
      </c>
      <c r="N149" s="496"/>
      <c r="O149" s="496"/>
      <c r="P149" s="496"/>
      <c r="Q149" s="497"/>
    </row>
    <row r="150" spans="1:17" x14ac:dyDescent="0.25">
      <c r="A150" s="486"/>
      <c r="B150" s="558"/>
      <c r="C150" s="473"/>
      <c r="D150" s="473"/>
      <c r="E150" s="473"/>
      <c r="F150" s="471"/>
      <c r="G150" s="4" t="s">
        <v>24</v>
      </c>
      <c r="H150" s="2" t="s">
        <v>25</v>
      </c>
      <c r="I150" s="2" t="s">
        <v>26</v>
      </c>
      <c r="J150" s="3" t="s">
        <v>27</v>
      </c>
      <c r="K150" s="482"/>
      <c r="L150" s="483"/>
      <c r="M150" s="498"/>
      <c r="N150" s="499"/>
      <c r="O150" s="499"/>
      <c r="P150" s="499"/>
      <c r="Q150" s="500"/>
    </row>
    <row r="151" spans="1:17" ht="89.25" x14ac:dyDescent="0.25">
      <c r="A151" s="337" t="s">
        <v>108</v>
      </c>
      <c r="B151" s="375" t="s">
        <v>109</v>
      </c>
      <c r="C151" s="252" t="s">
        <v>110</v>
      </c>
      <c r="D151" s="8" t="s">
        <v>78</v>
      </c>
      <c r="E151" s="5"/>
      <c r="F151" s="199">
        <v>80</v>
      </c>
      <c r="G151" s="7"/>
      <c r="H151" s="7">
        <v>2</v>
      </c>
      <c r="I151" s="7"/>
      <c r="J151" s="7"/>
      <c r="K151" s="501">
        <f>+B173</f>
        <v>0</v>
      </c>
      <c r="L151" s="502"/>
      <c r="M151" s="492"/>
      <c r="N151" s="493"/>
      <c r="O151" s="493"/>
      <c r="P151" s="493"/>
      <c r="Q151" s="494"/>
    </row>
    <row r="152" spans="1:17" ht="19.5" thickBot="1" x14ac:dyDescent="0.35">
      <c r="A152" s="282" t="s">
        <v>33</v>
      </c>
      <c r="B152" s="283"/>
      <c r="C152" s="283"/>
      <c r="D152" s="283"/>
      <c r="E152" s="283"/>
      <c r="F152" s="283"/>
      <c r="G152" s="283"/>
      <c r="H152" s="283"/>
      <c r="I152" s="283"/>
      <c r="J152" s="283"/>
      <c r="K152" s="283"/>
      <c r="L152" s="283"/>
      <c r="M152" s="105"/>
      <c r="N152" s="105"/>
      <c r="O152" s="105"/>
      <c r="P152" s="105"/>
      <c r="Q152" s="187"/>
    </row>
    <row r="153" spans="1:17" ht="16.5" thickBot="1" x14ac:dyDescent="0.3">
      <c r="A153" s="485" t="s">
        <v>34</v>
      </c>
      <c r="B153" s="484" t="s">
        <v>35</v>
      </c>
      <c r="C153" s="275" t="s">
        <v>36</v>
      </c>
      <c r="D153" s="276"/>
      <c r="E153" s="276"/>
      <c r="F153" s="277"/>
      <c r="G153" s="467" t="s">
        <v>37</v>
      </c>
      <c r="H153" s="468"/>
      <c r="I153" s="468"/>
      <c r="J153" s="469"/>
      <c r="K153" s="478" t="s">
        <v>38</v>
      </c>
      <c r="L153" s="467" t="s">
        <v>39</v>
      </c>
      <c r="M153" s="468"/>
      <c r="N153" s="468"/>
      <c r="O153" s="468"/>
      <c r="P153" s="490"/>
      <c r="Q153" s="491"/>
    </row>
    <row r="154" spans="1:17" ht="18" x14ac:dyDescent="0.25">
      <c r="A154" s="486"/>
      <c r="B154" s="473"/>
      <c r="C154" s="4" t="s">
        <v>40</v>
      </c>
      <c r="D154" s="2" t="s">
        <v>41</v>
      </c>
      <c r="E154" s="2" t="s">
        <v>42</v>
      </c>
      <c r="F154" s="2" t="s">
        <v>43</v>
      </c>
      <c r="G154" s="2" t="s">
        <v>24</v>
      </c>
      <c r="H154" s="2" t="s">
        <v>25</v>
      </c>
      <c r="I154" s="2" t="s">
        <v>26</v>
      </c>
      <c r="J154" s="3" t="s">
        <v>27</v>
      </c>
      <c r="K154" s="479"/>
      <c r="L154" s="2" t="s">
        <v>44</v>
      </c>
      <c r="M154" s="2" t="s">
        <v>45</v>
      </c>
      <c r="N154" s="2" t="s">
        <v>46</v>
      </c>
      <c r="O154" s="2" t="s">
        <v>47</v>
      </c>
      <c r="P154" s="2" t="s">
        <v>48</v>
      </c>
      <c r="Q154" s="188" t="s">
        <v>49</v>
      </c>
    </row>
    <row r="155" spans="1:17" x14ac:dyDescent="0.25">
      <c r="A155" s="333"/>
      <c r="B155" s="334"/>
      <c r="C155" s="4"/>
      <c r="D155" s="335"/>
      <c r="E155" s="335"/>
      <c r="F155" s="2"/>
      <c r="G155" s="2"/>
      <c r="H155" s="2"/>
      <c r="I155" s="2"/>
      <c r="J155" s="3"/>
      <c r="K155" s="323"/>
      <c r="L155" s="2"/>
      <c r="M155" s="2"/>
      <c r="N155" s="335"/>
      <c r="O155" s="335"/>
      <c r="P155" s="335"/>
      <c r="Q155" s="336"/>
    </row>
    <row r="156" spans="1:17" ht="24" x14ac:dyDescent="0.25">
      <c r="A156" s="328"/>
      <c r="B156" s="318"/>
      <c r="C156" s="195" t="s">
        <v>94</v>
      </c>
      <c r="D156" s="21">
        <v>60</v>
      </c>
      <c r="E156" s="22">
        <v>190</v>
      </c>
      <c r="F156" s="12">
        <f>+D156*E156</f>
        <v>11400</v>
      </c>
      <c r="G156" s="12">
        <v>11400</v>
      </c>
      <c r="H156" s="12"/>
      <c r="I156" s="256"/>
      <c r="J156" s="246"/>
      <c r="K156" s="10" t="s">
        <v>51</v>
      </c>
      <c r="L156" s="23">
        <v>12</v>
      </c>
      <c r="M156" s="23">
        <v>2</v>
      </c>
      <c r="N156" s="24">
        <v>3</v>
      </c>
      <c r="O156" s="24">
        <v>7</v>
      </c>
      <c r="P156" s="24">
        <v>1</v>
      </c>
      <c r="Q156" s="25" t="s">
        <v>95</v>
      </c>
    </row>
    <row r="157" spans="1:17" ht="21" customHeight="1" x14ac:dyDescent="0.25">
      <c r="A157" s="401"/>
      <c r="B157" s="400"/>
      <c r="C157" s="19" t="s">
        <v>516</v>
      </c>
      <c r="D157" s="21">
        <v>5</v>
      </c>
      <c r="E157" s="22">
        <v>2700</v>
      </c>
      <c r="F157" s="12">
        <v>13500</v>
      </c>
      <c r="G157" s="12">
        <v>13500</v>
      </c>
      <c r="H157" s="12"/>
      <c r="I157" s="256"/>
      <c r="J157" s="246"/>
      <c r="K157" s="10" t="s">
        <v>51</v>
      </c>
      <c r="L157" s="23"/>
      <c r="M157" s="23"/>
      <c r="N157" s="24"/>
      <c r="O157" s="24"/>
      <c r="P157" s="24"/>
      <c r="Q157" s="25"/>
    </row>
    <row r="158" spans="1:17" ht="60" x14ac:dyDescent="0.25">
      <c r="A158" s="345" t="s">
        <v>517</v>
      </c>
      <c r="B158" s="318"/>
      <c r="C158" s="19" t="s">
        <v>488</v>
      </c>
      <c r="D158" s="21">
        <v>5</v>
      </c>
      <c r="E158" s="22">
        <v>2400</v>
      </c>
      <c r="F158" s="12">
        <f>+D158*E158</f>
        <v>12000</v>
      </c>
      <c r="G158" s="12">
        <v>12000</v>
      </c>
      <c r="H158" s="12"/>
      <c r="I158" s="197"/>
      <c r="J158" s="1"/>
      <c r="K158" s="10" t="s">
        <v>51</v>
      </c>
      <c r="L158" s="23">
        <v>12</v>
      </c>
      <c r="M158" s="23">
        <v>2</v>
      </c>
      <c r="N158" s="24">
        <v>3</v>
      </c>
      <c r="O158" s="24">
        <v>9</v>
      </c>
      <c r="P158" s="24">
        <v>2</v>
      </c>
      <c r="Q158" s="25"/>
    </row>
    <row r="159" spans="1:17" x14ac:dyDescent="0.25">
      <c r="A159" s="329"/>
      <c r="B159" s="318"/>
      <c r="C159" s="195" t="s">
        <v>477</v>
      </c>
      <c r="D159" s="15">
        <v>5</v>
      </c>
      <c r="E159" s="12">
        <v>1500</v>
      </c>
      <c r="F159" s="12">
        <f>+D159*E159</f>
        <v>7500</v>
      </c>
      <c r="G159" s="12">
        <v>7500</v>
      </c>
      <c r="H159" s="12"/>
      <c r="I159" s="197"/>
      <c r="J159" s="376"/>
      <c r="K159" s="10" t="s">
        <v>51</v>
      </c>
      <c r="L159" s="23"/>
      <c r="M159" s="23"/>
      <c r="N159" s="24"/>
      <c r="O159" s="24"/>
      <c r="P159" s="24"/>
      <c r="Q159" s="25"/>
    </row>
    <row r="160" spans="1:17" x14ac:dyDescent="0.25">
      <c r="A160" s="347"/>
      <c r="B160" s="346"/>
      <c r="C160" s="338"/>
      <c r="D160" s="339"/>
      <c r="E160" s="340"/>
      <c r="F160" s="435">
        <f>SUM(F156:F159)</f>
        <v>44400</v>
      </c>
      <c r="G160" s="341"/>
      <c r="H160" s="341"/>
      <c r="I160" s="373"/>
      <c r="K160" s="342"/>
      <c r="L160" s="349"/>
      <c r="M160" s="349"/>
      <c r="N160" s="343"/>
      <c r="O160" s="343"/>
      <c r="P160" s="343"/>
      <c r="Q160" s="344"/>
    </row>
    <row r="161" spans="1:18" x14ac:dyDescent="0.25">
      <c r="A161" s="417"/>
      <c r="B161" s="416"/>
      <c r="C161" s="406"/>
      <c r="D161" s="339"/>
      <c r="E161" s="340"/>
      <c r="F161" s="340"/>
      <c r="G161" s="340"/>
      <c r="H161" s="340"/>
      <c r="I161" s="448"/>
      <c r="K161" s="342"/>
      <c r="L161" s="349"/>
      <c r="M161" s="349"/>
      <c r="N161" s="343"/>
      <c r="O161" s="343"/>
      <c r="P161" s="343"/>
      <c r="Q161" s="344"/>
    </row>
    <row r="162" spans="1:18" x14ac:dyDescent="0.25">
      <c r="A162" s="562" t="s">
        <v>521</v>
      </c>
      <c r="B162" s="565"/>
      <c r="C162" s="19" t="s">
        <v>54</v>
      </c>
      <c r="D162" s="21">
        <v>40</v>
      </c>
      <c r="E162" s="22">
        <v>350</v>
      </c>
      <c r="F162" s="22">
        <f>+D162*E162</f>
        <v>14000</v>
      </c>
      <c r="G162" s="22"/>
      <c r="H162" s="22"/>
      <c r="I162" s="22"/>
      <c r="J162" s="22"/>
      <c r="K162" s="10" t="s">
        <v>51</v>
      </c>
      <c r="L162" s="10">
        <v>12</v>
      </c>
      <c r="M162" s="10"/>
      <c r="N162" s="24">
        <v>3</v>
      </c>
      <c r="O162" s="24">
        <v>1</v>
      </c>
      <c r="P162" s="24">
        <v>1</v>
      </c>
      <c r="Q162" s="25"/>
    </row>
    <row r="163" spans="1:18" x14ac:dyDescent="0.25">
      <c r="A163" s="563"/>
      <c r="B163" s="566"/>
      <c r="C163" s="19"/>
      <c r="D163" s="234"/>
      <c r="E163" s="22"/>
      <c r="F163" s="22"/>
      <c r="G163" s="22"/>
      <c r="H163" s="225"/>
      <c r="I163" s="22"/>
      <c r="J163" s="22"/>
      <c r="K163" s="10"/>
      <c r="L163" s="10"/>
      <c r="M163" s="23"/>
      <c r="N163" s="24"/>
      <c r="O163" s="24"/>
      <c r="P163" s="24"/>
      <c r="Q163" s="25"/>
    </row>
    <row r="164" spans="1:18" ht="23.25" customHeight="1" x14ac:dyDescent="0.25">
      <c r="A164" s="564"/>
      <c r="B164" s="567"/>
      <c r="C164" s="195" t="s">
        <v>64</v>
      </c>
      <c r="D164" s="222">
        <f>4*15</f>
        <v>60</v>
      </c>
      <c r="E164" s="12">
        <v>190</v>
      </c>
      <c r="F164" s="12">
        <f>+D164*E164</f>
        <v>11400</v>
      </c>
      <c r="G164" s="12"/>
      <c r="H164" s="223"/>
      <c r="I164" s="12"/>
      <c r="J164" s="12"/>
      <c r="K164" s="10" t="s">
        <v>51</v>
      </c>
      <c r="L164" s="10">
        <v>12</v>
      </c>
      <c r="M164" s="23"/>
      <c r="N164" s="24">
        <v>3</v>
      </c>
      <c r="O164" s="24">
        <v>7</v>
      </c>
      <c r="P164" s="24">
        <v>1</v>
      </c>
      <c r="Q164" s="25" t="s">
        <v>95</v>
      </c>
    </row>
    <row r="165" spans="1:18" s="447" customFormat="1" ht="14.25" customHeight="1" x14ac:dyDescent="0.25">
      <c r="A165" s="437"/>
      <c r="B165" s="438"/>
      <c r="C165" s="439"/>
      <c r="D165" s="440"/>
      <c r="E165" s="441"/>
      <c r="F165" s="435">
        <f>SUM(F162:F164)</f>
        <v>25400</v>
      </c>
      <c r="G165" s="435"/>
      <c r="H165" s="442"/>
      <c r="I165" s="435"/>
      <c r="J165" s="435"/>
      <c r="K165" s="443"/>
      <c r="L165" s="443"/>
      <c r="M165" s="444"/>
      <c r="N165" s="445"/>
      <c r="O165" s="445"/>
      <c r="P165" s="445"/>
      <c r="Q165" s="446"/>
    </row>
    <row r="166" spans="1:18" ht="14.25" customHeight="1" x14ac:dyDescent="0.25">
      <c r="A166" s="421"/>
      <c r="B166" s="418"/>
      <c r="C166" s="338"/>
      <c r="D166" s="409"/>
      <c r="E166" s="407"/>
      <c r="F166" s="341"/>
      <c r="G166" s="341"/>
      <c r="H166" s="410"/>
      <c r="I166" s="341"/>
      <c r="J166" s="341"/>
      <c r="K166" s="342"/>
      <c r="L166" s="342"/>
      <c r="M166" s="349"/>
      <c r="N166" s="343"/>
      <c r="O166" s="343"/>
      <c r="P166" s="343"/>
      <c r="Q166" s="344"/>
    </row>
    <row r="167" spans="1:18" x14ac:dyDescent="0.25">
      <c r="A167" s="524" t="s">
        <v>522</v>
      </c>
      <c r="B167" s="461"/>
      <c r="C167" s="338" t="s">
        <v>65</v>
      </c>
      <c r="D167" s="15">
        <v>50</v>
      </c>
      <c r="E167" s="12">
        <v>350</v>
      </c>
      <c r="F167" s="341">
        <v>17500</v>
      </c>
      <c r="G167" s="341">
        <v>17500</v>
      </c>
      <c r="H167" s="341"/>
      <c r="I167" s="341"/>
      <c r="J167" s="341"/>
      <c r="K167" s="342" t="s">
        <v>51</v>
      </c>
      <c r="L167" s="342">
        <v>12</v>
      </c>
      <c r="M167" s="342"/>
      <c r="N167" s="343">
        <v>2</v>
      </c>
      <c r="O167" s="343">
        <v>8</v>
      </c>
      <c r="P167" s="343">
        <v>7</v>
      </c>
      <c r="Q167" s="344" t="s">
        <v>80</v>
      </c>
    </row>
    <row r="168" spans="1:18" s="212" customFormat="1" ht="24" x14ac:dyDescent="0.25">
      <c r="A168" s="525"/>
      <c r="B168" s="462"/>
      <c r="C168" s="196" t="s">
        <v>89</v>
      </c>
      <c r="D168" s="197">
        <v>3200</v>
      </c>
      <c r="E168" s="12">
        <v>1.5</v>
      </c>
      <c r="F168" s="12">
        <f t="shared" ref="F168" si="9">+D168*E168</f>
        <v>4800</v>
      </c>
      <c r="G168" s="12">
        <v>4800</v>
      </c>
      <c r="H168" s="12"/>
      <c r="I168" s="12"/>
      <c r="J168" s="10"/>
      <c r="K168" s="10" t="s">
        <v>51</v>
      </c>
      <c r="L168" s="10">
        <v>12</v>
      </c>
      <c r="M168" s="23">
        <v>2</v>
      </c>
      <c r="N168" s="6">
        <v>3</v>
      </c>
      <c r="O168" s="16">
        <v>3</v>
      </c>
      <c r="P168" s="6">
        <v>3</v>
      </c>
      <c r="Q168" s="16"/>
      <c r="R168"/>
    </row>
    <row r="169" spans="1:18" s="105" customFormat="1" x14ac:dyDescent="0.25">
      <c r="A169" s="414"/>
      <c r="B169" s="404"/>
      <c r="C169" s="196" t="s">
        <v>523</v>
      </c>
      <c r="D169" s="197">
        <v>250</v>
      </c>
      <c r="E169" s="12">
        <v>150</v>
      </c>
      <c r="F169" s="12">
        <v>37500</v>
      </c>
      <c r="G169" s="12">
        <v>37500</v>
      </c>
      <c r="H169" s="12"/>
      <c r="I169" s="12"/>
      <c r="J169" s="10"/>
      <c r="K169" s="10" t="s">
        <v>51</v>
      </c>
      <c r="L169" s="10"/>
      <c r="M169" s="23"/>
      <c r="N169" s="6"/>
      <c r="O169" s="403"/>
      <c r="P169" s="6"/>
      <c r="Q169" s="403"/>
      <c r="R169"/>
    </row>
    <row r="170" spans="1:18" x14ac:dyDescent="0.25">
      <c r="A170" s="413"/>
      <c r="B170" s="405"/>
      <c r="C170" s="195" t="s">
        <v>50</v>
      </c>
      <c r="D170" s="15">
        <v>50</v>
      </c>
      <c r="E170" s="12">
        <v>125</v>
      </c>
      <c r="F170" s="12">
        <v>6250</v>
      </c>
      <c r="G170" s="12">
        <v>6250</v>
      </c>
      <c r="H170" s="12"/>
      <c r="I170" s="12"/>
      <c r="J170" s="12"/>
      <c r="K170" s="10" t="s">
        <v>51</v>
      </c>
      <c r="L170" s="10"/>
      <c r="M170" s="10"/>
      <c r="N170" s="6"/>
      <c r="O170" s="6"/>
      <c r="P170" s="6"/>
      <c r="Q170" s="6"/>
    </row>
    <row r="171" spans="1:18" x14ac:dyDescent="0.25">
      <c r="A171" s="433"/>
      <c r="B171" s="416"/>
      <c r="C171" s="411"/>
      <c r="D171" s="412"/>
      <c r="E171" s="410"/>
      <c r="F171" s="435">
        <f>SUM(F167:F170)</f>
        <v>66050</v>
      </c>
      <c r="G171" s="341"/>
      <c r="H171" s="410"/>
      <c r="I171" s="341"/>
      <c r="J171" s="410"/>
      <c r="K171" s="342"/>
      <c r="L171" s="342"/>
      <c r="M171" s="349"/>
      <c r="N171" s="343"/>
      <c r="O171" s="343"/>
      <c r="P171" s="343"/>
      <c r="Q171" s="434"/>
    </row>
    <row r="172" spans="1:18" ht="23.25" customHeight="1" x14ac:dyDescent="0.25">
      <c r="A172" s="363"/>
      <c r="B172" s="364"/>
      <c r="C172" s="411"/>
      <c r="D172" s="412"/>
      <c r="E172" s="410"/>
      <c r="F172" s="341"/>
      <c r="G172" s="341"/>
      <c r="H172" s="410"/>
      <c r="I172" s="341"/>
      <c r="J172" s="410"/>
      <c r="K172" s="342"/>
      <c r="L172" s="342"/>
      <c r="M172" s="349"/>
      <c r="N172" s="343"/>
      <c r="O172" s="343"/>
      <c r="P172" s="343"/>
      <c r="Q172" s="344"/>
    </row>
    <row r="173" spans="1:18" ht="24" x14ac:dyDescent="0.25">
      <c r="A173" s="524" t="s">
        <v>518</v>
      </c>
      <c r="B173" s="461"/>
      <c r="C173" s="338" t="s">
        <v>519</v>
      </c>
      <c r="D173" s="408">
        <v>3</v>
      </c>
      <c r="E173" s="341"/>
      <c r="F173" s="341"/>
      <c r="G173" s="341"/>
      <c r="H173" s="341"/>
      <c r="I173" s="341"/>
      <c r="J173" s="341"/>
      <c r="K173" s="342" t="s">
        <v>51</v>
      </c>
      <c r="L173" s="342">
        <v>12</v>
      </c>
      <c r="M173" s="342"/>
      <c r="N173" s="343">
        <v>2</v>
      </c>
      <c r="O173" s="343">
        <v>8</v>
      </c>
      <c r="P173" s="343">
        <v>7</v>
      </c>
      <c r="Q173" s="344" t="s">
        <v>80</v>
      </c>
    </row>
    <row r="174" spans="1:18" x14ac:dyDescent="0.25">
      <c r="A174" s="525"/>
      <c r="B174" s="462"/>
      <c r="C174" s="406" t="s">
        <v>520</v>
      </c>
      <c r="D174" s="21">
        <v>8</v>
      </c>
      <c r="E174" s="22">
        <v>75000</v>
      </c>
      <c r="F174" s="341">
        <v>600000</v>
      </c>
      <c r="G174" s="341">
        <v>600000</v>
      </c>
      <c r="H174" s="341"/>
      <c r="I174" s="341"/>
      <c r="J174" s="22"/>
      <c r="K174" s="342"/>
      <c r="L174" s="342"/>
      <c r="M174" s="349"/>
      <c r="N174" s="343"/>
      <c r="O174" s="343"/>
      <c r="P174" s="343"/>
      <c r="Q174" s="344"/>
    </row>
    <row r="175" spans="1:18" x14ac:dyDescent="0.25">
      <c r="A175" s="525"/>
      <c r="B175" s="462"/>
      <c r="C175" s="19" t="s">
        <v>83</v>
      </c>
      <c r="D175" s="21">
        <v>15</v>
      </c>
      <c r="E175" s="22">
        <v>150</v>
      </c>
      <c r="F175" s="12">
        <f t="shared" ref="F175:F180" si="10">+D175*E175</f>
        <v>2250</v>
      </c>
      <c r="G175" s="12">
        <v>2250</v>
      </c>
      <c r="H175" s="12"/>
      <c r="I175" s="12"/>
      <c r="J175" s="22"/>
      <c r="K175" s="10" t="s">
        <v>51</v>
      </c>
      <c r="L175" s="10">
        <v>12</v>
      </c>
      <c r="M175" s="23">
        <v>2</v>
      </c>
      <c r="N175" s="24">
        <v>3</v>
      </c>
      <c r="O175" s="24">
        <v>9</v>
      </c>
      <c r="P175" s="24">
        <v>2</v>
      </c>
      <c r="Q175" s="25"/>
    </row>
    <row r="176" spans="1:18" x14ac:dyDescent="0.25">
      <c r="A176" s="525"/>
      <c r="B176" s="462"/>
      <c r="C176" s="19" t="s">
        <v>50</v>
      </c>
      <c r="D176" s="21">
        <v>240</v>
      </c>
      <c r="E176" s="22">
        <v>125</v>
      </c>
      <c r="F176" s="12">
        <f t="shared" si="10"/>
        <v>30000</v>
      </c>
      <c r="G176" s="12">
        <v>30000</v>
      </c>
      <c r="H176" s="12"/>
      <c r="I176" s="12"/>
      <c r="J176" s="22"/>
      <c r="K176" s="10" t="s">
        <v>51</v>
      </c>
      <c r="L176" s="10">
        <v>12</v>
      </c>
      <c r="M176" s="23">
        <v>2</v>
      </c>
      <c r="N176" s="24">
        <v>3</v>
      </c>
      <c r="O176" s="24">
        <v>9</v>
      </c>
      <c r="P176" s="24">
        <v>2</v>
      </c>
      <c r="Q176" s="25"/>
    </row>
    <row r="177" spans="1:18" x14ac:dyDescent="0.25">
      <c r="A177" s="525"/>
      <c r="B177" s="462"/>
      <c r="C177" s="238" t="s">
        <v>111</v>
      </c>
      <c r="D177" s="21">
        <v>5</v>
      </c>
      <c r="E177" s="22">
        <v>3000</v>
      </c>
      <c r="F177" s="12">
        <f t="shared" si="10"/>
        <v>15000</v>
      </c>
      <c r="G177" s="12">
        <v>15000</v>
      </c>
      <c r="H177" s="12"/>
      <c r="I177" s="12"/>
      <c r="J177" s="22"/>
      <c r="K177" s="10" t="s">
        <v>51</v>
      </c>
      <c r="L177" s="10">
        <v>12</v>
      </c>
      <c r="M177" s="23">
        <v>2</v>
      </c>
      <c r="N177" s="24">
        <v>3</v>
      </c>
      <c r="O177" s="24">
        <v>9</v>
      </c>
      <c r="P177" s="24">
        <v>2</v>
      </c>
      <c r="Q177" s="25"/>
    </row>
    <row r="178" spans="1:18" s="212" customFormat="1" ht="24" x14ac:dyDescent="0.25">
      <c r="A178" s="525"/>
      <c r="B178" s="462"/>
      <c r="C178" s="196" t="s">
        <v>89</v>
      </c>
      <c r="D178" s="197">
        <v>3200</v>
      </c>
      <c r="E178" s="12">
        <v>1.5</v>
      </c>
      <c r="F178" s="12">
        <f t="shared" si="10"/>
        <v>4800</v>
      </c>
      <c r="G178" s="12">
        <v>4800</v>
      </c>
      <c r="H178" s="12"/>
      <c r="I178" s="12"/>
      <c r="J178" s="10"/>
      <c r="K178" s="10" t="s">
        <v>51</v>
      </c>
      <c r="L178" s="10">
        <v>12</v>
      </c>
      <c r="M178" s="23">
        <v>2</v>
      </c>
      <c r="N178" s="6">
        <v>3</v>
      </c>
      <c r="O178" s="16">
        <v>3</v>
      </c>
      <c r="P178" s="6">
        <v>3</v>
      </c>
      <c r="Q178" s="16"/>
      <c r="R178"/>
    </row>
    <row r="179" spans="1:18" x14ac:dyDescent="0.25">
      <c r="A179" s="525"/>
      <c r="B179" s="462"/>
      <c r="C179" s="195" t="s">
        <v>65</v>
      </c>
      <c r="D179" s="15">
        <v>250</v>
      </c>
      <c r="E179" s="12">
        <v>350</v>
      </c>
      <c r="F179" s="12">
        <f t="shared" si="10"/>
        <v>87500</v>
      </c>
      <c r="G179" s="12">
        <v>87500</v>
      </c>
      <c r="H179" s="12"/>
      <c r="I179" s="12"/>
      <c r="J179" s="12"/>
      <c r="K179" s="10" t="s">
        <v>51</v>
      </c>
      <c r="L179" s="10">
        <v>12</v>
      </c>
      <c r="M179" s="10"/>
      <c r="N179" s="24">
        <v>3</v>
      </c>
      <c r="O179" s="24">
        <v>1</v>
      </c>
      <c r="P179" s="24">
        <v>1</v>
      </c>
      <c r="Q179" s="16"/>
      <c r="R179" s="212"/>
    </row>
    <row r="180" spans="1:18" ht="24" x14ac:dyDescent="0.25">
      <c r="A180" s="328"/>
      <c r="B180" s="318"/>
      <c r="C180" s="195" t="s">
        <v>94</v>
      </c>
      <c r="D180" s="15">
        <v>100</v>
      </c>
      <c r="E180" s="12">
        <v>190</v>
      </c>
      <c r="F180" s="12">
        <f t="shared" si="10"/>
        <v>19000</v>
      </c>
      <c r="G180" s="12">
        <v>19000</v>
      </c>
      <c r="H180" s="12"/>
      <c r="I180" s="12"/>
      <c r="J180" s="246"/>
      <c r="K180" s="10" t="s">
        <v>51</v>
      </c>
      <c r="L180" s="23">
        <v>12</v>
      </c>
      <c r="M180" s="23">
        <v>2</v>
      </c>
      <c r="N180" s="24">
        <v>3</v>
      </c>
      <c r="O180" s="24">
        <v>7</v>
      </c>
      <c r="P180" s="24">
        <v>1</v>
      </c>
      <c r="Q180" s="25" t="s">
        <v>95</v>
      </c>
    </row>
    <row r="181" spans="1:18" x14ac:dyDescent="0.25">
      <c r="A181" s="415"/>
      <c r="B181" s="204"/>
      <c r="C181" s="205"/>
      <c r="D181" s="206"/>
      <c r="E181" s="207"/>
      <c r="F181" s="436">
        <f>SUM(F174:F180)</f>
        <v>758550</v>
      </c>
      <c r="G181" s="207"/>
      <c r="H181" s="207"/>
      <c r="I181" s="207"/>
      <c r="J181" s="249"/>
      <c r="K181" s="201"/>
      <c r="L181" s="201"/>
      <c r="M181" s="201"/>
      <c r="N181" s="26"/>
      <c r="O181" s="26"/>
      <c r="P181" s="26"/>
      <c r="Q181" s="26"/>
    </row>
    <row r="182" spans="1:18" x14ac:dyDescent="0.25">
      <c r="A182" s="203"/>
      <c r="B182" s="204"/>
      <c r="C182" s="205"/>
      <c r="D182" s="206"/>
      <c r="E182" s="207"/>
      <c r="F182" s="207"/>
      <c r="G182" s="207"/>
      <c r="H182" s="207"/>
      <c r="I182" s="207"/>
      <c r="J182" s="207"/>
      <c r="K182" s="201"/>
      <c r="L182" s="201"/>
      <c r="M182" s="201"/>
      <c r="N182" s="26"/>
      <c r="O182" s="26"/>
      <c r="P182" s="26"/>
      <c r="Q182" s="26"/>
    </row>
    <row r="183" spans="1:18" ht="19.5" thickBot="1" x14ac:dyDescent="0.35">
      <c r="A183" s="279" t="s">
        <v>14</v>
      </c>
      <c r="B183" s="279"/>
      <c r="C183" s="279"/>
      <c r="D183" s="279"/>
      <c r="E183" s="279"/>
      <c r="F183" s="279"/>
      <c r="G183" s="279"/>
      <c r="H183" s="279"/>
      <c r="I183" s="279"/>
      <c r="J183" s="279"/>
      <c r="K183" s="279"/>
      <c r="L183" s="279"/>
    </row>
    <row r="184" spans="1:18" ht="16.5" thickBot="1" x14ac:dyDescent="0.3">
      <c r="A184" s="489" t="s">
        <v>15</v>
      </c>
      <c r="B184" s="472" t="s">
        <v>16</v>
      </c>
      <c r="C184" s="472" t="s">
        <v>17</v>
      </c>
      <c r="D184" s="472" t="s">
        <v>18</v>
      </c>
      <c r="E184" s="472" t="s">
        <v>19</v>
      </c>
      <c r="F184" s="470" t="s">
        <v>20</v>
      </c>
      <c r="G184" s="467" t="s">
        <v>21</v>
      </c>
      <c r="H184" s="474"/>
      <c r="I184" s="474"/>
      <c r="J184" s="475"/>
      <c r="K184" s="480" t="s">
        <v>22</v>
      </c>
      <c r="L184" s="481"/>
      <c r="M184" s="495" t="s">
        <v>23</v>
      </c>
      <c r="N184" s="496"/>
      <c r="O184" s="496"/>
      <c r="P184" s="496"/>
      <c r="Q184" s="497"/>
    </row>
    <row r="185" spans="1:18" ht="15.75" thickBot="1" x14ac:dyDescent="0.3">
      <c r="A185" s="486"/>
      <c r="B185" s="473"/>
      <c r="C185" s="473"/>
      <c r="D185" s="473"/>
      <c r="E185" s="473"/>
      <c r="F185" s="471"/>
      <c r="G185" s="4" t="s">
        <v>24</v>
      </c>
      <c r="H185" s="2" t="s">
        <v>25</v>
      </c>
      <c r="I185" s="2" t="s">
        <v>26</v>
      </c>
      <c r="J185" s="3" t="s">
        <v>27</v>
      </c>
      <c r="K185" s="482"/>
      <c r="L185" s="483"/>
      <c r="M185" s="498"/>
      <c r="N185" s="499"/>
      <c r="O185" s="499"/>
      <c r="P185" s="499"/>
      <c r="Q185" s="500"/>
    </row>
    <row r="186" spans="1:18" ht="63.75" x14ac:dyDescent="0.25">
      <c r="A186" s="245" t="s">
        <v>487</v>
      </c>
      <c r="B186" s="253" t="s">
        <v>460</v>
      </c>
      <c r="C186" s="252" t="s">
        <v>112</v>
      </c>
      <c r="D186" s="8" t="s">
        <v>78</v>
      </c>
      <c r="E186" s="211">
        <v>3700</v>
      </c>
      <c r="F186" s="199">
        <v>260</v>
      </c>
      <c r="G186" s="7">
        <v>60</v>
      </c>
      <c r="H186" s="7">
        <v>100</v>
      </c>
      <c r="I186" s="7">
        <v>100</v>
      </c>
      <c r="J186" s="7"/>
      <c r="K186" s="501"/>
      <c r="L186" s="502"/>
      <c r="M186" s="492"/>
      <c r="N186" s="493"/>
      <c r="O186" s="493"/>
      <c r="P186" s="493"/>
      <c r="Q186" s="494"/>
    </row>
    <row r="187" spans="1:18" ht="19.5" thickBot="1" x14ac:dyDescent="0.35">
      <c r="A187" s="282" t="s">
        <v>33</v>
      </c>
      <c r="B187" s="283"/>
      <c r="C187" s="283"/>
      <c r="D187" s="283"/>
      <c r="E187" s="283"/>
      <c r="F187" s="283"/>
      <c r="G187" s="283"/>
      <c r="H187" s="283"/>
      <c r="I187" s="283"/>
      <c r="J187" s="283"/>
      <c r="K187" s="283"/>
      <c r="L187" s="283"/>
      <c r="M187" s="105"/>
      <c r="N187" s="105"/>
      <c r="O187" s="105"/>
      <c r="P187" s="105"/>
      <c r="Q187" s="187"/>
    </row>
    <row r="188" spans="1:18" ht="16.5" thickBot="1" x14ac:dyDescent="0.3">
      <c r="A188" s="485" t="s">
        <v>34</v>
      </c>
      <c r="B188" s="484" t="s">
        <v>35</v>
      </c>
      <c r="C188" s="275" t="s">
        <v>36</v>
      </c>
      <c r="D188" s="276"/>
      <c r="E188" s="276"/>
      <c r="F188" s="277"/>
      <c r="G188" s="467" t="s">
        <v>37</v>
      </c>
      <c r="H188" s="468"/>
      <c r="I188" s="468"/>
      <c r="J188" s="469"/>
      <c r="K188" s="478" t="s">
        <v>38</v>
      </c>
      <c r="L188" s="467" t="s">
        <v>39</v>
      </c>
      <c r="M188" s="468"/>
      <c r="N188" s="468"/>
      <c r="O188" s="468"/>
      <c r="P188" s="490"/>
      <c r="Q188" s="491"/>
    </row>
    <row r="189" spans="1:18" ht="18" x14ac:dyDescent="0.25">
      <c r="A189" s="486"/>
      <c r="B189" s="473"/>
      <c r="C189" s="4" t="s">
        <v>40</v>
      </c>
      <c r="D189" s="2" t="s">
        <v>41</v>
      </c>
      <c r="E189" s="2" t="s">
        <v>42</v>
      </c>
      <c r="F189" s="2" t="s">
        <v>43</v>
      </c>
      <c r="G189" s="2" t="s">
        <v>24</v>
      </c>
      <c r="H189" s="2" t="s">
        <v>25</v>
      </c>
      <c r="I189" s="2" t="s">
        <v>26</v>
      </c>
      <c r="J189" s="3" t="s">
        <v>27</v>
      </c>
      <c r="K189" s="479"/>
      <c r="L189" s="2" t="s">
        <v>44</v>
      </c>
      <c r="M189" s="2" t="s">
        <v>45</v>
      </c>
      <c r="N189" s="2" t="s">
        <v>46</v>
      </c>
      <c r="O189" s="2" t="s">
        <v>47</v>
      </c>
      <c r="P189" s="2" t="s">
        <v>48</v>
      </c>
      <c r="Q189" s="188" t="s">
        <v>49</v>
      </c>
    </row>
    <row r="190" spans="1:18" x14ac:dyDescent="0.25">
      <c r="A190" s="559" t="s">
        <v>113</v>
      </c>
      <c r="B190" s="461">
        <f>+G190+G191+G192+G193+G194+G195+G196+G197+G198+G199+G200+G201+G202</f>
        <v>87612</v>
      </c>
      <c r="C190" s="195" t="s">
        <v>64</v>
      </c>
      <c r="D190" s="21">
        <v>20</v>
      </c>
      <c r="E190" s="22">
        <v>140.6</v>
      </c>
      <c r="F190" s="12">
        <f>+D190*E190</f>
        <v>2812</v>
      </c>
      <c r="G190" s="12">
        <f>+F190</f>
        <v>2812</v>
      </c>
      <c r="H190" s="12"/>
      <c r="I190" s="12"/>
      <c r="J190" s="12"/>
      <c r="K190" s="10" t="s">
        <v>51</v>
      </c>
      <c r="L190" s="10">
        <v>12</v>
      </c>
      <c r="M190" s="23"/>
      <c r="N190" s="24">
        <v>3</v>
      </c>
      <c r="O190" s="24">
        <v>7</v>
      </c>
      <c r="P190" s="24">
        <v>1</v>
      </c>
      <c r="Q190" s="25" t="s">
        <v>95</v>
      </c>
    </row>
    <row r="191" spans="1:18" x14ac:dyDescent="0.25">
      <c r="A191" s="560"/>
      <c r="B191" s="462"/>
      <c r="C191" s="19" t="s">
        <v>114</v>
      </c>
      <c r="D191" s="21">
        <v>2</v>
      </c>
      <c r="E191" s="22">
        <v>2800</v>
      </c>
      <c r="F191" s="12">
        <f t="shared" ref="F191:F202" si="11">+D191*E191</f>
        <v>5600</v>
      </c>
      <c r="G191" s="12">
        <f t="shared" ref="G191:G202" si="12">+F191</f>
        <v>5600</v>
      </c>
      <c r="H191" s="12"/>
      <c r="I191" s="246"/>
      <c r="J191" s="22"/>
      <c r="K191" s="10" t="s">
        <v>51</v>
      </c>
      <c r="L191" s="10">
        <v>12</v>
      </c>
      <c r="M191" s="10"/>
      <c r="N191" s="24">
        <v>2</v>
      </c>
      <c r="O191" s="24">
        <v>8</v>
      </c>
      <c r="P191" s="24">
        <v>7</v>
      </c>
      <c r="Q191" s="25" t="s">
        <v>80</v>
      </c>
    </row>
    <row r="192" spans="1:18" x14ac:dyDescent="0.25">
      <c r="A192" s="560"/>
      <c r="B192" s="462"/>
      <c r="C192" s="19" t="s">
        <v>96</v>
      </c>
      <c r="D192" s="21">
        <v>15</v>
      </c>
      <c r="E192" s="22">
        <v>150</v>
      </c>
      <c r="F192" s="12">
        <f t="shared" si="11"/>
        <v>2250</v>
      </c>
      <c r="G192" s="12">
        <f t="shared" si="12"/>
        <v>2250</v>
      </c>
      <c r="H192" s="12"/>
      <c r="I192" s="246"/>
      <c r="J192" s="22"/>
      <c r="K192" s="10" t="s">
        <v>51</v>
      </c>
      <c r="L192" s="10">
        <v>12</v>
      </c>
      <c r="M192" s="23">
        <v>2</v>
      </c>
      <c r="N192" s="24">
        <v>3</v>
      </c>
      <c r="O192" s="24">
        <v>9</v>
      </c>
      <c r="P192" s="24">
        <v>2</v>
      </c>
      <c r="Q192" s="25"/>
    </row>
    <row r="193" spans="1:17" x14ac:dyDescent="0.25">
      <c r="A193" s="560"/>
      <c r="B193" s="462"/>
      <c r="C193" s="19" t="s">
        <v>50</v>
      </c>
      <c r="D193" s="21">
        <v>30</v>
      </c>
      <c r="E193" s="22">
        <v>125</v>
      </c>
      <c r="F193" s="12">
        <f t="shared" si="11"/>
        <v>3750</v>
      </c>
      <c r="G193" s="12">
        <f t="shared" si="12"/>
        <v>3750</v>
      </c>
      <c r="H193" s="12"/>
      <c r="I193" s="246"/>
      <c r="J193" s="22"/>
      <c r="K193" s="10" t="s">
        <v>51</v>
      </c>
      <c r="L193" s="10">
        <v>12</v>
      </c>
      <c r="M193" s="23">
        <v>2</v>
      </c>
      <c r="N193" s="24">
        <v>3</v>
      </c>
      <c r="O193" s="24">
        <v>9</v>
      </c>
      <c r="P193" s="24">
        <v>2</v>
      </c>
      <c r="Q193" s="25"/>
    </row>
    <row r="194" spans="1:17" x14ac:dyDescent="0.25">
      <c r="A194" s="560"/>
      <c r="B194" s="462"/>
      <c r="C194" s="19" t="s">
        <v>97</v>
      </c>
      <c r="D194" s="21">
        <v>2</v>
      </c>
      <c r="E194" s="22">
        <v>125</v>
      </c>
      <c r="F194" s="12">
        <f t="shared" si="11"/>
        <v>250</v>
      </c>
      <c r="G194" s="12">
        <f t="shared" si="12"/>
        <v>250</v>
      </c>
      <c r="H194" s="12"/>
      <c r="I194" s="246"/>
      <c r="J194" s="22"/>
      <c r="K194" s="10" t="s">
        <v>51</v>
      </c>
      <c r="L194" s="10">
        <v>12</v>
      </c>
      <c r="M194" s="23">
        <v>2</v>
      </c>
      <c r="N194" s="24">
        <v>3</v>
      </c>
      <c r="O194" s="24">
        <v>9</v>
      </c>
      <c r="P194" s="24">
        <v>2</v>
      </c>
      <c r="Q194" s="25"/>
    </row>
    <row r="195" spans="1:17" x14ac:dyDescent="0.25">
      <c r="A195" s="560"/>
      <c r="B195" s="462"/>
      <c r="C195" s="19" t="s">
        <v>98</v>
      </c>
      <c r="D195" s="21">
        <v>10</v>
      </c>
      <c r="E195" s="22">
        <v>20</v>
      </c>
      <c r="F195" s="12">
        <f t="shared" si="11"/>
        <v>200</v>
      </c>
      <c r="G195" s="12">
        <f t="shared" si="12"/>
        <v>200</v>
      </c>
      <c r="H195" s="12"/>
      <c r="I195" s="246"/>
      <c r="J195" s="22"/>
      <c r="K195" s="10" t="s">
        <v>51</v>
      </c>
      <c r="L195" s="10">
        <v>12</v>
      </c>
      <c r="M195" s="23">
        <v>2</v>
      </c>
      <c r="N195" s="24">
        <v>3</v>
      </c>
      <c r="O195" s="24">
        <v>9</v>
      </c>
      <c r="P195" s="24">
        <v>2</v>
      </c>
      <c r="Q195" s="25"/>
    </row>
    <row r="196" spans="1:17" x14ac:dyDescent="0.25">
      <c r="A196" s="560"/>
      <c r="B196" s="462"/>
      <c r="C196" s="19" t="s">
        <v>53</v>
      </c>
      <c r="D196" s="21">
        <v>50</v>
      </c>
      <c r="E196" s="22">
        <v>10</v>
      </c>
      <c r="F196" s="12">
        <f t="shared" si="11"/>
        <v>500</v>
      </c>
      <c r="G196" s="12">
        <f t="shared" si="12"/>
        <v>500</v>
      </c>
      <c r="H196" s="12"/>
      <c r="I196" s="246"/>
      <c r="J196" s="22"/>
      <c r="K196" s="10" t="s">
        <v>51</v>
      </c>
      <c r="L196" s="10">
        <v>12</v>
      </c>
      <c r="M196" s="23">
        <v>2</v>
      </c>
      <c r="N196" s="24">
        <v>3</v>
      </c>
      <c r="O196" s="24">
        <v>9</v>
      </c>
      <c r="P196" s="24">
        <v>2</v>
      </c>
      <c r="Q196" s="25"/>
    </row>
    <row r="197" spans="1:17" x14ac:dyDescent="0.25">
      <c r="A197" s="560"/>
      <c r="B197" s="462"/>
      <c r="C197" s="19" t="s">
        <v>99</v>
      </c>
      <c r="D197" s="21">
        <v>15</v>
      </c>
      <c r="E197" s="22">
        <v>50</v>
      </c>
      <c r="F197" s="12">
        <f t="shared" si="11"/>
        <v>750</v>
      </c>
      <c r="G197" s="12">
        <f t="shared" si="12"/>
        <v>750</v>
      </c>
      <c r="H197" s="12"/>
      <c r="I197" s="246"/>
      <c r="J197" s="22"/>
      <c r="K197" s="10" t="s">
        <v>51</v>
      </c>
      <c r="L197" s="10">
        <v>12</v>
      </c>
      <c r="M197" s="23">
        <v>2</v>
      </c>
      <c r="N197" s="24">
        <v>3</v>
      </c>
      <c r="O197" s="24">
        <v>9</v>
      </c>
      <c r="P197" s="24">
        <v>2</v>
      </c>
      <c r="Q197" s="25"/>
    </row>
    <row r="198" spans="1:17" x14ac:dyDescent="0.25">
      <c r="A198" s="560"/>
      <c r="B198" s="462"/>
      <c r="C198" s="19" t="s">
        <v>87</v>
      </c>
      <c r="D198" s="21">
        <v>15</v>
      </c>
      <c r="E198" s="22">
        <v>40</v>
      </c>
      <c r="F198" s="12">
        <f t="shared" si="11"/>
        <v>600</v>
      </c>
      <c r="G198" s="12">
        <f t="shared" si="12"/>
        <v>600</v>
      </c>
      <c r="H198" s="12"/>
      <c r="I198" s="246"/>
      <c r="J198" s="22"/>
      <c r="K198" s="10" t="s">
        <v>51</v>
      </c>
      <c r="L198" s="10">
        <v>12</v>
      </c>
      <c r="M198" s="23">
        <v>2</v>
      </c>
      <c r="N198" s="24">
        <v>3</v>
      </c>
      <c r="O198" s="24">
        <v>9</v>
      </c>
      <c r="P198" s="24">
        <v>2</v>
      </c>
      <c r="Q198" s="25"/>
    </row>
    <row r="199" spans="1:17" x14ac:dyDescent="0.25">
      <c r="A199" s="560"/>
      <c r="B199" s="462"/>
      <c r="C199" s="238" t="s">
        <v>111</v>
      </c>
      <c r="D199" s="21">
        <v>4</v>
      </c>
      <c r="E199" s="22">
        <v>850</v>
      </c>
      <c r="F199" s="12">
        <f t="shared" si="11"/>
        <v>3400</v>
      </c>
      <c r="G199" s="12">
        <f t="shared" si="12"/>
        <v>3400</v>
      </c>
      <c r="H199" s="12"/>
      <c r="I199" s="246"/>
      <c r="J199" s="22"/>
      <c r="K199" s="10" t="s">
        <v>51</v>
      </c>
      <c r="L199" s="10">
        <v>12</v>
      </c>
      <c r="M199" s="23">
        <v>2</v>
      </c>
      <c r="N199" s="24">
        <v>3</v>
      </c>
      <c r="O199" s="24">
        <v>9</v>
      </c>
      <c r="P199" s="24">
        <v>2</v>
      </c>
      <c r="Q199" s="25"/>
    </row>
    <row r="200" spans="1:17" ht="24" x14ac:dyDescent="0.25">
      <c r="A200" s="560"/>
      <c r="B200" s="462"/>
      <c r="C200" s="19" t="s">
        <v>90</v>
      </c>
      <c r="D200" s="200">
        <v>30</v>
      </c>
      <c r="E200" s="12">
        <v>50</v>
      </c>
      <c r="F200" s="12">
        <f t="shared" si="11"/>
        <v>1500</v>
      </c>
      <c r="G200" s="12">
        <f t="shared" si="12"/>
        <v>1500</v>
      </c>
      <c r="H200" s="12"/>
      <c r="I200" s="246"/>
      <c r="J200" s="10"/>
      <c r="K200" s="10" t="s">
        <v>51</v>
      </c>
      <c r="L200" s="10">
        <v>12</v>
      </c>
      <c r="M200" s="23">
        <v>2</v>
      </c>
      <c r="N200" s="6">
        <v>3</v>
      </c>
      <c r="O200" s="16">
        <v>3</v>
      </c>
      <c r="P200" s="6">
        <v>3</v>
      </c>
      <c r="Q200" s="16"/>
    </row>
    <row r="201" spans="1:17" x14ac:dyDescent="0.25">
      <c r="A201" s="560"/>
      <c r="B201" s="462"/>
      <c r="C201" s="19" t="s">
        <v>115</v>
      </c>
      <c r="D201" s="21">
        <v>60</v>
      </c>
      <c r="E201" s="22">
        <v>350</v>
      </c>
      <c r="F201" s="12">
        <f t="shared" si="11"/>
        <v>21000</v>
      </c>
      <c r="G201" s="12">
        <f t="shared" si="12"/>
        <v>21000</v>
      </c>
      <c r="H201" s="22"/>
      <c r="I201" s="248"/>
      <c r="J201" s="22"/>
      <c r="K201" s="10" t="s">
        <v>51</v>
      </c>
      <c r="L201" s="10">
        <v>12</v>
      </c>
      <c r="M201" s="10"/>
      <c r="N201" s="24">
        <v>3</v>
      </c>
      <c r="O201" s="24">
        <v>1</v>
      </c>
      <c r="P201" s="24">
        <v>1</v>
      </c>
      <c r="Q201" s="25"/>
    </row>
    <row r="202" spans="1:17" x14ac:dyDescent="0.25">
      <c r="A202" s="560"/>
      <c r="B202" s="462"/>
      <c r="C202" s="19" t="s">
        <v>91</v>
      </c>
      <c r="D202" s="21">
        <f>2*30</f>
        <v>60</v>
      </c>
      <c r="E202" s="22">
        <v>750</v>
      </c>
      <c r="F202" s="12">
        <f t="shared" si="11"/>
        <v>45000</v>
      </c>
      <c r="G202" s="12">
        <f t="shared" si="12"/>
        <v>45000</v>
      </c>
      <c r="H202" s="22"/>
      <c r="I202" s="248"/>
      <c r="J202" s="22"/>
      <c r="K202" s="10" t="s">
        <v>51</v>
      </c>
      <c r="L202" s="10">
        <v>12</v>
      </c>
      <c r="M202" s="10"/>
      <c r="N202" s="24">
        <v>3</v>
      </c>
      <c r="O202" s="24">
        <v>1</v>
      </c>
      <c r="P202" s="24">
        <v>1</v>
      </c>
      <c r="Q202" s="25"/>
    </row>
    <row r="203" spans="1:17" x14ac:dyDescent="0.25">
      <c r="A203" s="561"/>
      <c r="B203" s="517"/>
      <c r="C203" s="195"/>
      <c r="D203" s="15"/>
      <c r="E203" s="12"/>
      <c r="F203" s="350">
        <f>SUM(F190:F202)</f>
        <v>87612</v>
      </c>
      <c r="G203" s="12"/>
      <c r="H203" s="12"/>
      <c r="I203" s="246"/>
      <c r="J203" s="12"/>
      <c r="K203" s="10"/>
      <c r="L203" s="23"/>
      <c r="M203" s="23"/>
      <c r="N203" s="24"/>
      <c r="O203" s="216"/>
      <c r="P203" s="24"/>
      <c r="Q203" s="25"/>
    </row>
    <row r="204" spans="1:17" x14ac:dyDescent="0.25">
      <c r="A204" s="417"/>
      <c r="B204" s="416"/>
      <c r="C204" s="195"/>
      <c r="D204" s="21"/>
      <c r="E204" s="22"/>
      <c r="F204" s="12"/>
      <c r="G204" s="12"/>
      <c r="H204" s="12"/>
      <c r="I204" s="246"/>
      <c r="J204" s="12"/>
      <c r="K204" s="10"/>
      <c r="L204" s="23"/>
      <c r="M204" s="23"/>
      <c r="N204" s="24"/>
      <c r="O204" s="216"/>
      <c r="P204" s="24"/>
      <c r="Q204" s="25"/>
    </row>
    <row r="205" spans="1:17" x14ac:dyDescent="0.25">
      <c r="A205" s="559" t="s">
        <v>524</v>
      </c>
      <c r="B205" s="461">
        <f>+G205+G206+G207+G208+G209+G210+G211+G212+G213+G214+G215+G216+G217</f>
        <v>185237</v>
      </c>
      <c r="C205" s="195" t="s">
        <v>64</v>
      </c>
      <c r="D205" s="21">
        <v>20</v>
      </c>
      <c r="E205" s="22">
        <v>140.6</v>
      </c>
      <c r="F205" s="12">
        <f>+D205*E205</f>
        <v>2812</v>
      </c>
      <c r="G205" s="12">
        <f>+F205</f>
        <v>2812</v>
      </c>
      <c r="H205" s="12"/>
      <c r="I205" s="12"/>
      <c r="J205" s="12"/>
      <c r="K205" s="10" t="s">
        <v>51</v>
      </c>
      <c r="L205" s="10">
        <v>12</v>
      </c>
      <c r="M205" s="23"/>
      <c r="N205" s="24">
        <v>3</v>
      </c>
      <c r="O205" s="24">
        <v>7</v>
      </c>
      <c r="P205" s="24">
        <v>1</v>
      </c>
      <c r="Q205" s="25" t="s">
        <v>95</v>
      </c>
    </row>
    <row r="206" spans="1:17" x14ac:dyDescent="0.25">
      <c r="A206" s="560"/>
      <c r="B206" s="462"/>
      <c r="C206" s="19" t="s">
        <v>114</v>
      </c>
      <c r="D206" s="21">
        <v>1</v>
      </c>
      <c r="E206" s="22">
        <v>2800</v>
      </c>
      <c r="F206" s="12">
        <f t="shared" ref="F206:F217" si="13">+D206*E206</f>
        <v>2800</v>
      </c>
      <c r="G206" s="12">
        <f t="shared" ref="G206:G217" si="14">+F206</f>
        <v>2800</v>
      </c>
      <c r="H206" s="12"/>
      <c r="I206" s="246"/>
      <c r="J206" s="22"/>
      <c r="K206" s="10" t="s">
        <v>51</v>
      </c>
      <c r="L206" s="10">
        <v>12</v>
      </c>
      <c r="M206" s="10"/>
      <c r="N206" s="24">
        <v>2</v>
      </c>
      <c r="O206" s="24">
        <v>8</v>
      </c>
      <c r="P206" s="24">
        <v>7</v>
      </c>
      <c r="Q206" s="25" t="s">
        <v>80</v>
      </c>
    </row>
    <row r="207" spans="1:17" x14ac:dyDescent="0.25">
      <c r="A207" s="560"/>
      <c r="B207" s="462"/>
      <c r="C207" s="19" t="s">
        <v>96</v>
      </c>
      <c r="D207" s="21">
        <v>15</v>
      </c>
      <c r="E207" s="22">
        <v>150</v>
      </c>
      <c r="F207" s="12">
        <f t="shared" si="13"/>
        <v>2250</v>
      </c>
      <c r="G207" s="12">
        <f t="shared" si="14"/>
        <v>2250</v>
      </c>
      <c r="H207" s="12"/>
      <c r="I207" s="246"/>
      <c r="J207" s="22"/>
      <c r="K207" s="10" t="s">
        <v>51</v>
      </c>
      <c r="L207" s="10">
        <v>12</v>
      </c>
      <c r="M207" s="23">
        <v>2</v>
      </c>
      <c r="N207" s="24">
        <v>3</v>
      </c>
      <c r="O207" s="24">
        <v>9</v>
      </c>
      <c r="P207" s="24">
        <v>2</v>
      </c>
      <c r="Q207" s="25"/>
    </row>
    <row r="208" spans="1:17" x14ac:dyDescent="0.25">
      <c r="A208" s="560"/>
      <c r="B208" s="462"/>
      <c r="C208" s="19" t="s">
        <v>50</v>
      </c>
      <c r="D208" s="21">
        <v>30</v>
      </c>
      <c r="E208" s="22">
        <v>125</v>
      </c>
      <c r="F208" s="12">
        <f t="shared" si="13"/>
        <v>3750</v>
      </c>
      <c r="G208" s="12">
        <f t="shared" si="14"/>
        <v>3750</v>
      </c>
      <c r="H208" s="12"/>
      <c r="I208" s="246"/>
      <c r="J208" s="22"/>
      <c r="K208" s="10" t="s">
        <v>51</v>
      </c>
      <c r="L208" s="10">
        <v>12</v>
      </c>
      <c r="M208" s="23">
        <v>2</v>
      </c>
      <c r="N208" s="24">
        <v>3</v>
      </c>
      <c r="O208" s="24">
        <v>9</v>
      </c>
      <c r="P208" s="24">
        <v>2</v>
      </c>
      <c r="Q208" s="25"/>
    </row>
    <row r="209" spans="1:17" x14ac:dyDescent="0.25">
      <c r="A209" s="560"/>
      <c r="B209" s="462"/>
      <c r="C209" s="19" t="s">
        <v>97</v>
      </c>
      <c r="D209" s="21">
        <v>15</v>
      </c>
      <c r="E209" s="22">
        <v>125</v>
      </c>
      <c r="F209" s="12">
        <f t="shared" si="13"/>
        <v>1875</v>
      </c>
      <c r="G209" s="12">
        <f t="shared" si="14"/>
        <v>1875</v>
      </c>
      <c r="H209" s="12"/>
      <c r="I209" s="246"/>
      <c r="J209" s="22"/>
      <c r="K209" s="10" t="s">
        <v>51</v>
      </c>
      <c r="L209" s="10">
        <v>12</v>
      </c>
      <c r="M209" s="23">
        <v>2</v>
      </c>
      <c r="N209" s="24">
        <v>3</v>
      </c>
      <c r="O209" s="24">
        <v>9</v>
      </c>
      <c r="P209" s="24">
        <v>2</v>
      </c>
      <c r="Q209" s="25"/>
    </row>
    <row r="210" spans="1:17" x14ac:dyDescent="0.25">
      <c r="A210" s="560"/>
      <c r="B210" s="462"/>
      <c r="C210" s="19" t="s">
        <v>98</v>
      </c>
      <c r="D210" s="21">
        <v>10</v>
      </c>
      <c r="E210" s="22">
        <v>20</v>
      </c>
      <c r="F210" s="12">
        <f t="shared" si="13"/>
        <v>200</v>
      </c>
      <c r="G210" s="12">
        <f t="shared" si="14"/>
        <v>200</v>
      </c>
      <c r="H210" s="12"/>
      <c r="I210" s="246"/>
      <c r="J210" s="22"/>
      <c r="K210" s="10" t="s">
        <v>51</v>
      </c>
      <c r="L210" s="10">
        <v>12</v>
      </c>
      <c r="M210" s="23">
        <v>2</v>
      </c>
      <c r="N210" s="24">
        <v>3</v>
      </c>
      <c r="O210" s="24">
        <v>9</v>
      </c>
      <c r="P210" s="24">
        <v>2</v>
      </c>
      <c r="Q210" s="25"/>
    </row>
    <row r="211" spans="1:17" x14ac:dyDescent="0.25">
      <c r="A211" s="560"/>
      <c r="B211" s="462"/>
      <c r="C211" s="19" t="s">
        <v>53</v>
      </c>
      <c r="D211" s="21">
        <v>30</v>
      </c>
      <c r="E211" s="22">
        <v>10</v>
      </c>
      <c r="F211" s="12">
        <f t="shared" si="13"/>
        <v>300</v>
      </c>
      <c r="G211" s="12">
        <f t="shared" si="14"/>
        <v>300</v>
      </c>
      <c r="H211" s="12"/>
      <c r="I211" s="246"/>
      <c r="J211" s="22"/>
      <c r="K211" s="10" t="s">
        <v>51</v>
      </c>
      <c r="L211" s="10">
        <v>12</v>
      </c>
      <c r="M211" s="23">
        <v>2</v>
      </c>
      <c r="N211" s="24">
        <v>3</v>
      </c>
      <c r="O211" s="24">
        <v>9</v>
      </c>
      <c r="P211" s="24">
        <v>2</v>
      </c>
      <c r="Q211" s="25"/>
    </row>
    <row r="212" spans="1:17" x14ac:dyDescent="0.25">
      <c r="A212" s="560"/>
      <c r="B212" s="462"/>
      <c r="C212" s="19" t="s">
        <v>99</v>
      </c>
      <c r="D212" s="21">
        <v>15</v>
      </c>
      <c r="E212" s="22">
        <v>50</v>
      </c>
      <c r="F212" s="12">
        <f t="shared" si="13"/>
        <v>750</v>
      </c>
      <c r="G212" s="12">
        <f t="shared" si="14"/>
        <v>750</v>
      </c>
      <c r="H212" s="12"/>
      <c r="I212" s="246"/>
      <c r="J212" s="22"/>
      <c r="K212" s="10" t="s">
        <v>51</v>
      </c>
      <c r="L212" s="10">
        <v>12</v>
      </c>
      <c r="M212" s="23">
        <v>2</v>
      </c>
      <c r="N212" s="24">
        <v>3</v>
      </c>
      <c r="O212" s="24">
        <v>9</v>
      </c>
      <c r="P212" s="24">
        <v>2</v>
      </c>
      <c r="Q212" s="25"/>
    </row>
    <row r="213" spans="1:17" x14ac:dyDescent="0.25">
      <c r="A213" s="560"/>
      <c r="B213" s="462"/>
      <c r="C213" s="19" t="s">
        <v>87</v>
      </c>
      <c r="D213" s="21">
        <v>15</v>
      </c>
      <c r="E213" s="22">
        <v>40</v>
      </c>
      <c r="F213" s="12">
        <f t="shared" si="13"/>
        <v>600</v>
      </c>
      <c r="G213" s="12">
        <f t="shared" si="14"/>
        <v>600</v>
      </c>
      <c r="H213" s="12"/>
      <c r="I213" s="246"/>
      <c r="J213" s="22"/>
      <c r="K213" s="10" t="s">
        <v>51</v>
      </c>
      <c r="L213" s="10">
        <v>12</v>
      </c>
      <c r="M213" s="23">
        <v>2</v>
      </c>
      <c r="N213" s="24">
        <v>3</v>
      </c>
      <c r="O213" s="24">
        <v>9</v>
      </c>
      <c r="P213" s="24">
        <v>2</v>
      </c>
      <c r="Q213" s="25"/>
    </row>
    <row r="214" spans="1:17" x14ac:dyDescent="0.25">
      <c r="A214" s="560"/>
      <c r="B214" s="462"/>
      <c r="C214" s="238" t="s">
        <v>111</v>
      </c>
      <c r="D214" s="21">
        <v>4</v>
      </c>
      <c r="E214" s="22">
        <v>850</v>
      </c>
      <c r="F214" s="12">
        <f t="shared" si="13"/>
        <v>3400</v>
      </c>
      <c r="G214" s="12">
        <f t="shared" si="14"/>
        <v>3400</v>
      </c>
      <c r="H214" s="12"/>
      <c r="I214" s="246"/>
      <c r="J214" s="22"/>
      <c r="K214" s="10" t="s">
        <v>51</v>
      </c>
      <c r="L214" s="10">
        <v>12</v>
      </c>
      <c r="M214" s="23">
        <v>2</v>
      </c>
      <c r="N214" s="24">
        <v>3</v>
      </c>
      <c r="O214" s="24">
        <v>9</v>
      </c>
      <c r="P214" s="24">
        <v>2</v>
      </c>
      <c r="Q214" s="25"/>
    </row>
    <row r="215" spans="1:17" ht="24" x14ac:dyDescent="0.25">
      <c r="A215" s="560"/>
      <c r="B215" s="462"/>
      <c r="C215" s="19" t="s">
        <v>90</v>
      </c>
      <c r="D215" s="200">
        <v>30</v>
      </c>
      <c r="E215" s="12">
        <v>50</v>
      </c>
      <c r="F215" s="12">
        <f t="shared" si="13"/>
        <v>1500</v>
      </c>
      <c r="G215" s="12">
        <f t="shared" si="14"/>
        <v>1500</v>
      </c>
      <c r="H215" s="12"/>
      <c r="I215" s="246"/>
      <c r="J215" s="10"/>
      <c r="K215" s="10" t="s">
        <v>51</v>
      </c>
      <c r="L215" s="10">
        <v>12</v>
      </c>
      <c r="M215" s="23">
        <v>2</v>
      </c>
      <c r="N215" s="6">
        <v>3</v>
      </c>
      <c r="O215" s="16">
        <v>3</v>
      </c>
      <c r="P215" s="6">
        <v>3</v>
      </c>
      <c r="Q215" s="16"/>
    </row>
    <row r="216" spans="1:17" x14ac:dyDescent="0.25">
      <c r="A216" s="560"/>
      <c r="B216" s="462"/>
      <c r="C216" s="19" t="s">
        <v>115</v>
      </c>
      <c r="D216" s="21">
        <v>150</v>
      </c>
      <c r="E216" s="22">
        <v>350</v>
      </c>
      <c r="F216" s="12">
        <f t="shared" si="13"/>
        <v>52500</v>
      </c>
      <c r="G216" s="12">
        <f t="shared" si="14"/>
        <v>52500</v>
      </c>
      <c r="H216" s="22"/>
      <c r="I216" s="248"/>
      <c r="J216" s="22"/>
      <c r="K216" s="10" t="s">
        <v>51</v>
      </c>
      <c r="L216" s="10">
        <v>12</v>
      </c>
      <c r="M216" s="10"/>
      <c r="N216" s="24">
        <v>3</v>
      </c>
      <c r="O216" s="24">
        <v>1</v>
      </c>
      <c r="P216" s="24">
        <v>1</v>
      </c>
      <c r="Q216" s="25"/>
    </row>
    <row r="217" spans="1:17" x14ac:dyDescent="0.25">
      <c r="A217" s="560"/>
      <c r="B217" s="462"/>
      <c r="C217" s="19" t="s">
        <v>91</v>
      </c>
      <c r="D217" s="21">
        <v>150</v>
      </c>
      <c r="E217" s="22">
        <v>750</v>
      </c>
      <c r="F217" s="12">
        <f t="shared" si="13"/>
        <v>112500</v>
      </c>
      <c r="G217" s="12">
        <f t="shared" si="14"/>
        <v>112500</v>
      </c>
      <c r="H217" s="22"/>
      <c r="I217" s="248"/>
      <c r="J217" s="22"/>
      <c r="K217" s="10" t="s">
        <v>51</v>
      </c>
      <c r="L217" s="10">
        <v>12</v>
      </c>
      <c r="M217" s="10"/>
      <c r="N217" s="24">
        <v>3</v>
      </c>
      <c r="O217" s="24">
        <v>1</v>
      </c>
      <c r="P217" s="24">
        <v>1</v>
      </c>
      <c r="Q217" s="25"/>
    </row>
    <row r="218" spans="1:17" x14ac:dyDescent="0.25">
      <c r="A218" s="561"/>
      <c r="B218" s="517"/>
      <c r="C218" s="195"/>
      <c r="D218" s="15"/>
      <c r="E218" s="12"/>
      <c r="F218" s="350">
        <f>SUM(F205:F217)</f>
        <v>185237</v>
      </c>
      <c r="G218" s="12"/>
      <c r="H218" s="12"/>
      <c r="I218" s="246"/>
      <c r="J218" s="12"/>
      <c r="K218" s="10"/>
      <c r="L218" s="23"/>
      <c r="M218" s="23"/>
      <c r="N218" s="24"/>
      <c r="O218" s="216"/>
      <c r="P218" s="24"/>
      <c r="Q218" s="25"/>
    </row>
    <row r="219" spans="1:17" x14ac:dyDescent="0.25">
      <c r="A219" s="415"/>
      <c r="B219" s="204"/>
      <c r="C219" s="205"/>
      <c r="D219" s="206"/>
      <c r="E219" s="207"/>
      <c r="F219" s="207"/>
      <c r="G219" s="249"/>
      <c r="H219" s="207"/>
      <c r="I219" s="249"/>
      <c r="J219" s="207"/>
      <c r="K219" s="201"/>
      <c r="L219" s="201"/>
      <c r="M219" s="201"/>
      <c r="N219" s="26"/>
      <c r="O219" s="26"/>
      <c r="P219" s="26"/>
      <c r="Q219" s="26"/>
    </row>
    <row r="220" spans="1:17" ht="19.5" thickBot="1" x14ac:dyDescent="0.35">
      <c r="A220" s="322" t="s">
        <v>14</v>
      </c>
      <c r="B220" s="322"/>
      <c r="C220" s="322"/>
      <c r="D220" s="322"/>
      <c r="E220" s="322"/>
      <c r="F220" s="322"/>
      <c r="G220" s="322"/>
      <c r="H220" s="322"/>
      <c r="I220" s="322"/>
      <c r="J220" s="322"/>
      <c r="K220" s="322"/>
      <c r="L220" s="322"/>
    </row>
    <row r="221" spans="1:17" ht="16.5" thickBot="1" x14ac:dyDescent="0.3">
      <c r="A221" s="489" t="s">
        <v>15</v>
      </c>
      <c r="B221" s="472" t="s">
        <v>16</v>
      </c>
      <c r="C221" s="472" t="s">
        <v>17</v>
      </c>
      <c r="D221" s="472" t="s">
        <v>18</v>
      </c>
      <c r="E221" s="472" t="s">
        <v>19</v>
      </c>
      <c r="F221" s="470" t="s">
        <v>20</v>
      </c>
      <c r="G221" s="467" t="s">
        <v>21</v>
      </c>
      <c r="H221" s="474"/>
      <c r="I221" s="474"/>
      <c r="J221" s="475"/>
      <c r="K221" s="480" t="s">
        <v>22</v>
      </c>
      <c r="L221" s="481"/>
      <c r="M221" s="495" t="s">
        <v>23</v>
      </c>
      <c r="N221" s="496"/>
      <c r="O221" s="496"/>
      <c r="P221" s="496"/>
      <c r="Q221" s="497"/>
    </row>
    <row r="222" spans="1:17" ht="15.75" thickBot="1" x14ac:dyDescent="0.3">
      <c r="A222" s="486"/>
      <c r="B222" s="473"/>
      <c r="C222" s="473"/>
      <c r="D222" s="473"/>
      <c r="E222" s="473"/>
      <c r="F222" s="471"/>
      <c r="G222" s="4" t="s">
        <v>24</v>
      </c>
      <c r="H222" s="2" t="s">
        <v>25</v>
      </c>
      <c r="I222" s="2" t="s">
        <v>26</v>
      </c>
      <c r="J222" s="3" t="s">
        <v>27</v>
      </c>
      <c r="K222" s="482"/>
      <c r="L222" s="483"/>
      <c r="M222" s="498"/>
      <c r="N222" s="499"/>
      <c r="O222" s="499"/>
      <c r="P222" s="499"/>
      <c r="Q222" s="500"/>
    </row>
    <row r="223" spans="1:17" ht="63.75" x14ac:dyDescent="0.25">
      <c r="A223" s="460" t="s">
        <v>486</v>
      </c>
      <c r="B223" s="253" t="s">
        <v>491</v>
      </c>
      <c r="C223" s="252" t="s">
        <v>500</v>
      </c>
      <c r="D223" s="8" t="s">
        <v>501</v>
      </c>
      <c r="E223" s="211"/>
      <c r="F223" s="199"/>
      <c r="G223" s="7"/>
      <c r="H223" s="7"/>
      <c r="I223" s="7"/>
      <c r="J223" s="7"/>
      <c r="K223" s="506">
        <v>6696000</v>
      </c>
      <c r="L223" s="507"/>
      <c r="M223" s="492"/>
      <c r="N223" s="493"/>
      <c r="O223" s="493"/>
      <c r="P223" s="493"/>
      <c r="Q223" s="494"/>
    </row>
    <row r="224" spans="1:17" ht="19.5" thickBot="1" x14ac:dyDescent="0.35">
      <c r="A224" s="324" t="s">
        <v>33</v>
      </c>
      <c r="B224" s="325"/>
      <c r="C224" s="325"/>
      <c r="D224" s="325"/>
      <c r="E224" s="325"/>
      <c r="F224" s="325"/>
      <c r="G224" s="325"/>
      <c r="H224" s="325"/>
      <c r="I224" s="325"/>
      <c r="J224" s="325"/>
      <c r="K224" s="325"/>
      <c r="L224" s="325"/>
      <c r="M224" s="105"/>
      <c r="N224" s="105"/>
      <c r="O224" s="105"/>
      <c r="P224" s="105"/>
      <c r="Q224" s="187"/>
    </row>
    <row r="225" spans="1:17" ht="16.5" thickBot="1" x14ac:dyDescent="0.3">
      <c r="A225" s="485" t="s">
        <v>34</v>
      </c>
      <c r="B225" s="484" t="s">
        <v>35</v>
      </c>
      <c r="C225" s="319" t="s">
        <v>36</v>
      </c>
      <c r="D225" s="320"/>
      <c r="E225" s="320"/>
      <c r="F225" s="321"/>
      <c r="G225" s="467" t="s">
        <v>37</v>
      </c>
      <c r="H225" s="468"/>
      <c r="I225" s="468"/>
      <c r="J225" s="469"/>
      <c r="K225" s="478" t="s">
        <v>38</v>
      </c>
      <c r="L225" s="467" t="s">
        <v>39</v>
      </c>
      <c r="M225" s="468"/>
      <c r="N225" s="468"/>
      <c r="O225" s="468"/>
      <c r="P225" s="490"/>
      <c r="Q225" s="491"/>
    </row>
    <row r="226" spans="1:17" ht="18" x14ac:dyDescent="0.25">
      <c r="A226" s="486"/>
      <c r="B226" s="473"/>
      <c r="C226" s="4" t="s">
        <v>40</v>
      </c>
      <c r="D226" s="2" t="s">
        <v>41</v>
      </c>
      <c r="E226" s="2" t="s">
        <v>42</v>
      </c>
      <c r="F226" s="2" t="s">
        <v>43</v>
      </c>
      <c r="G226" s="2" t="s">
        <v>24</v>
      </c>
      <c r="H226" s="2" t="s">
        <v>25</v>
      </c>
      <c r="I226" s="2" t="s">
        <v>26</v>
      </c>
      <c r="J226" s="3" t="s">
        <v>27</v>
      </c>
      <c r="K226" s="479"/>
      <c r="L226" s="2" t="s">
        <v>44</v>
      </c>
      <c r="M226" s="2" t="s">
        <v>45</v>
      </c>
      <c r="N226" s="2" t="s">
        <v>46</v>
      </c>
      <c r="O226" s="2" t="s">
        <v>47</v>
      </c>
      <c r="P226" s="2" t="s">
        <v>48</v>
      </c>
      <c r="Q226" s="188" t="s">
        <v>49</v>
      </c>
    </row>
    <row r="227" spans="1:17" s="271" customFormat="1" x14ac:dyDescent="0.25">
      <c r="A227" s="568" t="s">
        <v>497</v>
      </c>
      <c r="B227" s="570">
        <v>6696000</v>
      </c>
      <c r="C227" s="238" t="s">
        <v>492</v>
      </c>
      <c r="D227" s="272">
        <v>3</v>
      </c>
      <c r="E227" s="273">
        <v>17000</v>
      </c>
      <c r="F227" s="273">
        <v>51000</v>
      </c>
      <c r="G227" s="274">
        <v>612000</v>
      </c>
      <c r="H227" s="273"/>
      <c r="I227" s="273"/>
      <c r="J227" s="273"/>
      <c r="K227" s="10" t="s">
        <v>51</v>
      </c>
      <c r="L227" s="267"/>
      <c r="M227" s="267"/>
      <c r="N227" s="268"/>
      <c r="O227" s="269"/>
      <c r="P227" s="268"/>
      <c r="Q227" s="270"/>
    </row>
    <row r="228" spans="1:17" s="271" customFormat="1" x14ac:dyDescent="0.25">
      <c r="A228" s="569"/>
      <c r="B228" s="571"/>
      <c r="C228" s="195" t="s">
        <v>494</v>
      </c>
      <c r="D228" s="21">
        <v>1</v>
      </c>
      <c r="E228" s="22">
        <v>60000</v>
      </c>
      <c r="F228" s="12">
        <v>60000</v>
      </c>
      <c r="G228" s="12">
        <v>720000</v>
      </c>
      <c r="H228" s="12"/>
      <c r="I228" s="12"/>
      <c r="J228" s="12"/>
      <c r="K228" s="10" t="s">
        <v>51</v>
      </c>
      <c r="L228" s="10"/>
      <c r="M228" s="23"/>
      <c r="N228" s="24"/>
      <c r="O228" s="24"/>
      <c r="P228" s="24"/>
      <c r="Q228" s="25"/>
    </row>
    <row r="229" spans="1:17" s="271" customFormat="1" x14ac:dyDescent="0.25">
      <c r="A229" s="569"/>
      <c r="B229" s="571"/>
      <c r="C229" s="19" t="s">
        <v>493</v>
      </c>
      <c r="D229" s="21">
        <v>9</v>
      </c>
      <c r="E229" s="22">
        <v>38000</v>
      </c>
      <c r="F229" s="12">
        <v>342000</v>
      </c>
      <c r="G229" s="12">
        <v>4104000</v>
      </c>
      <c r="H229" s="12"/>
      <c r="I229" s="246"/>
      <c r="J229" s="22"/>
      <c r="K229" s="10" t="s">
        <v>51</v>
      </c>
      <c r="L229" s="10"/>
      <c r="M229" s="10"/>
      <c r="N229" s="24"/>
      <c r="O229" s="24"/>
      <c r="P229" s="24"/>
      <c r="Q229" s="25"/>
    </row>
    <row r="230" spans="1:17" s="271" customFormat="1" x14ac:dyDescent="0.25">
      <c r="A230" s="569"/>
      <c r="B230" s="571"/>
      <c r="C230" s="19" t="s">
        <v>495</v>
      </c>
      <c r="D230" s="21">
        <v>1</v>
      </c>
      <c r="E230" s="22">
        <v>30000</v>
      </c>
      <c r="F230" s="12">
        <v>30000</v>
      </c>
      <c r="G230" s="12">
        <v>360000</v>
      </c>
      <c r="H230" s="12"/>
      <c r="I230" s="246"/>
      <c r="J230" s="22"/>
      <c r="K230" s="10" t="s">
        <v>51</v>
      </c>
      <c r="L230" s="10"/>
      <c r="M230" s="23"/>
      <c r="N230" s="24"/>
      <c r="O230" s="24"/>
      <c r="P230" s="24"/>
      <c r="Q230" s="25"/>
    </row>
    <row r="231" spans="1:17" s="271" customFormat="1" x14ac:dyDescent="0.25">
      <c r="A231" s="569"/>
      <c r="B231" s="571"/>
      <c r="C231" s="19" t="s">
        <v>498</v>
      </c>
      <c r="D231" s="21">
        <v>1</v>
      </c>
      <c r="E231" s="22">
        <v>35000</v>
      </c>
      <c r="F231" s="12">
        <v>35000</v>
      </c>
      <c r="G231" s="12">
        <v>420000</v>
      </c>
      <c r="H231" s="12"/>
      <c r="I231" s="246"/>
      <c r="J231" s="22"/>
      <c r="K231" s="10" t="s">
        <v>51</v>
      </c>
      <c r="L231" s="10"/>
      <c r="M231" s="23"/>
      <c r="N231" s="24"/>
      <c r="O231" s="24"/>
      <c r="P231" s="24"/>
      <c r="Q231" s="25"/>
    </row>
    <row r="232" spans="1:17" s="271" customFormat="1" x14ac:dyDescent="0.25">
      <c r="A232" s="569"/>
      <c r="B232" s="571"/>
      <c r="C232" s="19" t="s">
        <v>496</v>
      </c>
      <c r="D232" s="21">
        <v>1</v>
      </c>
      <c r="E232" s="22">
        <v>40000</v>
      </c>
      <c r="F232" s="12">
        <v>40000</v>
      </c>
      <c r="G232" s="12">
        <v>480000</v>
      </c>
      <c r="H232" s="12"/>
      <c r="I232" s="246"/>
      <c r="J232" s="22"/>
      <c r="K232" s="10" t="s">
        <v>51</v>
      </c>
      <c r="L232" s="10"/>
      <c r="M232" s="23"/>
      <c r="N232" s="24"/>
      <c r="O232" s="24"/>
      <c r="P232" s="24"/>
      <c r="Q232" s="25"/>
    </row>
    <row r="233" spans="1:17" s="271" customFormat="1" x14ac:dyDescent="0.25">
      <c r="A233" s="569"/>
      <c r="B233" s="571"/>
      <c r="C233" s="19"/>
      <c r="D233" s="21"/>
      <c r="E233" s="22"/>
      <c r="F233" s="12"/>
      <c r="G233" s="350"/>
      <c r="H233" s="12"/>
      <c r="I233" s="246"/>
      <c r="J233" s="22"/>
      <c r="K233" s="10" t="s">
        <v>51</v>
      </c>
      <c r="L233" s="10">
        <v>12</v>
      </c>
      <c r="M233" s="23">
        <v>2</v>
      </c>
      <c r="N233" s="24">
        <v>3</v>
      </c>
      <c r="O233" s="24">
        <v>9</v>
      </c>
      <c r="P233" s="24">
        <v>2</v>
      </c>
      <c r="Q233" s="25"/>
    </row>
    <row r="234" spans="1:17" s="271" customFormat="1" x14ac:dyDescent="0.25">
      <c r="A234" s="348"/>
      <c r="B234" s="362"/>
      <c r="C234" s="19"/>
      <c r="D234" s="21"/>
      <c r="E234" s="22"/>
      <c r="F234" s="350">
        <f>SUM(F227:F233)</f>
        <v>558000</v>
      </c>
      <c r="G234" s="350"/>
      <c r="H234" s="12"/>
      <c r="I234" s="246"/>
      <c r="J234" s="22"/>
      <c r="K234" s="10"/>
      <c r="L234" s="10"/>
      <c r="M234" s="23"/>
      <c r="N234" s="24"/>
      <c r="O234" s="24"/>
      <c r="P234" s="24"/>
      <c r="Q234" s="25"/>
    </row>
    <row r="235" spans="1:17" s="271" customFormat="1" x14ac:dyDescent="0.25">
      <c r="A235" s="419"/>
      <c r="B235" s="420"/>
      <c r="C235" s="19"/>
      <c r="D235" s="21"/>
      <c r="E235" s="22"/>
      <c r="F235" s="12"/>
      <c r="G235" s="350"/>
      <c r="H235" s="12"/>
      <c r="I235" s="246"/>
      <c r="J235" s="22"/>
      <c r="K235" s="10"/>
      <c r="L235" s="10"/>
      <c r="M235" s="23"/>
      <c r="N235" s="24"/>
      <c r="O235" s="24"/>
      <c r="P235" s="24"/>
      <c r="Q235" s="25"/>
    </row>
    <row r="236" spans="1:17" x14ac:dyDescent="0.25">
      <c r="A236" s="556" t="s">
        <v>116</v>
      </c>
      <c r="B236" s="461">
        <f>+G236+G237+G238+G239+G240+G241+G242+G243+G244+G245+G246+G247+G248</f>
        <v>0</v>
      </c>
      <c r="C236" s="195" t="s">
        <v>64</v>
      </c>
      <c r="D236" s="21">
        <v>30</v>
      </c>
      <c r="E236" s="22">
        <v>190</v>
      </c>
      <c r="F236" s="12">
        <f>+D236*E236</f>
        <v>5700</v>
      </c>
      <c r="G236" s="12"/>
      <c r="H236" s="246"/>
      <c r="I236" s="12">
        <v>5700</v>
      </c>
      <c r="J236" s="12"/>
      <c r="K236" s="10" t="s">
        <v>51</v>
      </c>
      <c r="L236" s="10">
        <v>12</v>
      </c>
      <c r="M236" s="23"/>
      <c r="N236" s="24">
        <v>3</v>
      </c>
      <c r="O236" s="24">
        <v>7</v>
      </c>
      <c r="P236" s="24">
        <v>1</v>
      </c>
      <c r="Q236" s="25" t="s">
        <v>95</v>
      </c>
    </row>
    <row r="237" spans="1:17" x14ac:dyDescent="0.25">
      <c r="A237" s="557"/>
      <c r="B237" s="462"/>
      <c r="C237" s="19" t="s">
        <v>114</v>
      </c>
      <c r="D237" s="21">
        <v>2</v>
      </c>
      <c r="E237" s="22">
        <v>3800</v>
      </c>
      <c r="F237" s="12">
        <f t="shared" ref="F237:F247" si="15">+D237*E237</f>
        <v>7600</v>
      </c>
      <c r="G237" s="12"/>
      <c r="H237" s="246"/>
      <c r="I237" s="246">
        <v>7600</v>
      </c>
      <c r="J237" s="22"/>
      <c r="K237" s="10" t="s">
        <v>51</v>
      </c>
      <c r="L237" s="10">
        <v>12</v>
      </c>
      <c r="M237" s="10"/>
      <c r="N237" s="24">
        <v>2</v>
      </c>
      <c r="O237" s="24">
        <v>8</v>
      </c>
      <c r="P237" s="24">
        <v>7</v>
      </c>
      <c r="Q237" s="25" t="s">
        <v>80</v>
      </c>
    </row>
    <row r="238" spans="1:17" x14ac:dyDescent="0.25">
      <c r="A238" s="557"/>
      <c r="B238" s="462"/>
      <c r="C238" s="19" t="s">
        <v>96</v>
      </c>
      <c r="D238" s="21">
        <v>15</v>
      </c>
      <c r="E238" s="22">
        <v>150</v>
      </c>
      <c r="F238" s="12">
        <f t="shared" si="15"/>
        <v>2250</v>
      </c>
      <c r="G238" s="12"/>
      <c r="H238" s="246"/>
      <c r="I238" s="246">
        <v>2250</v>
      </c>
      <c r="J238" s="22"/>
      <c r="K238" s="10" t="s">
        <v>51</v>
      </c>
      <c r="L238" s="10">
        <v>12</v>
      </c>
      <c r="M238" s="23">
        <v>2</v>
      </c>
      <c r="N238" s="24">
        <v>3</v>
      </c>
      <c r="O238" s="24">
        <v>9</v>
      </c>
      <c r="P238" s="24">
        <v>2</v>
      </c>
      <c r="Q238" s="25"/>
    </row>
    <row r="239" spans="1:17" x14ac:dyDescent="0.25">
      <c r="A239" s="557"/>
      <c r="B239" s="462"/>
      <c r="C239" s="19" t="s">
        <v>50</v>
      </c>
      <c r="D239" s="21">
        <v>30</v>
      </c>
      <c r="E239" s="22">
        <v>125</v>
      </c>
      <c r="F239" s="12">
        <f t="shared" si="15"/>
        <v>3750</v>
      </c>
      <c r="G239" s="12"/>
      <c r="H239" s="246"/>
      <c r="I239" s="246">
        <v>3750</v>
      </c>
      <c r="J239" s="22"/>
      <c r="K239" s="10" t="s">
        <v>51</v>
      </c>
      <c r="L239" s="10">
        <v>12</v>
      </c>
      <c r="M239" s="23">
        <v>2</v>
      </c>
      <c r="N239" s="24">
        <v>3</v>
      </c>
      <c r="O239" s="24">
        <v>9</v>
      </c>
      <c r="P239" s="24">
        <v>2</v>
      </c>
      <c r="Q239" s="25"/>
    </row>
    <row r="240" spans="1:17" x14ac:dyDescent="0.25">
      <c r="A240" s="557"/>
      <c r="B240" s="462"/>
      <c r="C240" s="19" t="s">
        <v>97</v>
      </c>
      <c r="D240" s="21">
        <v>2</v>
      </c>
      <c r="E240" s="22">
        <v>125</v>
      </c>
      <c r="F240" s="12">
        <f t="shared" si="15"/>
        <v>250</v>
      </c>
      <c r="G240" s="12"/>
      <c r="H240" s="246"/>
      <c r="I240" s="246">
        <v>250</v>
      </c>
      <c r="J240" s="22"/>
      <c r="K240" s="10" t="s">
        <v>51</v>
      </c>
      <c r="L240" s="10">
        <v>12</v>
      </c>
      <c r="M240" s="23">
        <v>2</v>
      </c>
      <c r="N240" s="24">
        <v>3</v>
      </c>
      <c r="O240" s="24">
        <v>9</v>
      </c>
      <c r="P240" s="24">
        <v>2</v>
      </c>
      <c r="Q240" s="25"/>
    </row>
    <row r="241" spans="1:18" x14ac:dyDescent="0.25">
      <c r="A241" s="557"/>
      <c r="B241" s="462"/>
      <c r="C241" s="19" t="s">
        <v>98</v>
      </c>
      <c r="D241" s="21">
        <v>10</v>
      </c>
      <c r="E241" s="22">
        <v>20</v>
      </c>
      <c r="F241" s="12">
        <f t="shared" si="15"/>
        <v>200</v>
      </c>
      <c r="G241" s="12"/>
      <c r="H241" s="246"/>
      <c r="I241" s="246">
        <v>200</v>
      </c>
      <c r="J241" s="22"/>
      <c r="K241" s="10" t="s">
        <v>51</v>
      </c>
      <c r="L241" s="10">
        <v>12</v>
      </c>
      <c r="M241" s="23">
        <v>2</v>
      </c>
      <c r="N241" s="24">
        <v>3</v>
      </c>
      <c r="O241" s="24">
        <v>9</v>
      </c>
      <c r="P241" s="24">
        <v>2</v>
      </c>
      <c r="Q241" s="25"/>
    </row>
    <row r="242" spans="1:18" x14ac:dyDescent="0.25">
      <c r="A242" s="557"/>
      <c r="B242" s="462"/>
      <c r="C242" s="19" t="s">
        <v>53</v>
      </c>
      <c r="D242" s="21">
        <v>50</v>
      </c>
      <c r="E242" s="22">
        <v>10</v>
      </c>
      <c r="F242" s="12">
        <f t="shared" si="15"/>
        <v>500</v>
      </c>
      <c r="G242" s="12"/>
      <c r="H242" s="246"/>
      <c r="I242" s="246">
        <v>500</v>
      </c>
      <c r="J242" s="22"/>
      <c r="K242" s="10" t="s">
        <v>51</v>
      </c>
      <c r="L242" s="10">
        <v>12</v>
      </c>
      <c r="M242" s="23">
        <v>2</v>
      </c>
      <c r="N242" s="24">
        <v>3</v>
      </c>
      <c r="O242" s="24">
        <v>9</v>
      </c>
      <c r="P242" s="24">
        <v>2</v>
      </c>
      <c r="Q242" s="25"/>
    </row>
    <row r="243" spans="1:18" x14ac:dyDescent="0.25">
      <c r="A243" s="557"/>
      <c r="B243" s="462"/>
      <c r="C243" s="19" t="s">
        <v>99</v>
      </c>
      <c r="D243" s="21">
        <v>15</v>
      </c>
      <c r="E243" s="22">
        <v>50</v>
      </c>
      <c r="F243" s="12">
        <f t="shared" si="15"/>
        <v>750</v>
      </c>
      <c r="G243" s="12"/>
      <c r="H243" s="246"/>
      <c r="I243" s="246">
        <v>750</v>
      </c>
      <c r="J243" s="22"/>
      <c r="K243" s="10" t="s">
        <v>51</v>
      </c>
      <c r="L243" s="10">
        <v>12</v>
      </c>
      <c r="M243" s="23">
        <v>2</v>
      </c>
      <c r="N243" s="24">
        <v>3</v>
      </c>
      <c r="O243" s="24">
        <v>9</v>
      </c>
      <c r="P243" s="24">
        <v>2</v>
      </c>
      <c r="Q243" s="25"/>
    </row>
    <row r="244" spans="1:18" x14ac:dyDescent="0.25">
      <c r="A244" s="557"/>
      <c r="B244" s="462"/>
      <c r="C244" s="19" t="s">
        <v>87</v>
      </c>
      <c r="D244" s="21">
        <v>15</v>
      </c>
      <c r="E244" s="22">
        <v>40</v>
      </c>
      <c r="F244" s="12">
        <f t="shared" si="15"/>
        <v>600</v>
      </c>
      <c r="G244" s="12"/>
      <c r="H244" s="246"/>
      <c r="I244" s="246">
        <v>600</v>
      </c>
      <c r="J244" s="22"/>
      <c r="K244" s="10" t="s">
        <v>51</v>
      </c>
      <c r="L244" s="10">
        <v>12</v>
      </c>
      <c r="M244" s="23">
        <v>2</v>
      </c>
      <c r="N244" s="24">
        <v>3</v>
      </c>
      <c r="O244" s="24">
        <v>9</v>
      </c>
      <c r="P244" s="24">
        <v>2</v>
      </c>
      <c r="Q244" s="25"/>
    </row>
    <row r="245" spans="1:18" x14ac:dyDescent="0.25">
      <c r="A245" s="557"/>
      <c r="B245" s="462"/>
      <c r="C245" s="238" t="s">
        <v>111</v>
      </c>
      <c r="D245" s="21">
        <v>4</v>
      </c>
      <c r="E245" s="22">
        <v>850</v>
      </c>
      <c r="F245" s="12">
        <f t="shared" si="15"/>
        <v>3400</v>
      </c>
      <c r="G245" s="12"/>
      <c r="H245" s="246"/>
      <c r="I245" s="246">
        <v>3400</v>
      </c>
      <c r="J245" s="22"/>
      <c r="K245" s="10" t="s">
        <v>51</v>
      </c>
      <c r="L245" s="10">
        <v>12</v>
      </c>
      <c r="M245" s="23">
        <v>2</v>
      </c>
      <c r="N245" s="24">
        <v>3</v>
      </c>
      <c r="O245" s="24">
        <v>9</v>
      </c>
      <c r="P245" s="24">
        <v>2</v>
      </c>
      <c r="Q245" s="25"/>
    </row>
    <row r="246" spans="1:18" s="212" customFormat="1" ht="24" x14ac:dyDescent="0.25">
      <c r="A246" s="557"/>
      <c r="B246" s="462"/>
      <c r="C246" s="19" t="s">
        <v>90</v>
      </c>
      <c r="D246" s="200">
        <v>30</v>
      </c>
      <c r="E246" s="12">
        <v>50</v>
      </c>
      <c r="F246" s="12">
        <f t="shared" si="15"/>
        <v>1500</v>
      </c>
      <c r="G246" s="12"/>
      <c r="H246" s="246"/>
      <c r="I246" s="246">
        <v>1500</v>
      </c>
      <c r="J246" s="10"/>
      <c r="K246" s="10" t="s">
        <v>51</v>
      </c>
      <c r="L246" s="10">
        <v>12</v>
      </c>
      <c r="M246" s="23">
        <v>2</v>
      </c>
      <c r="N246" s="6">
        <v>3</v>
      </c>
      <c r="O246" s="16">
        <v>3</v>
      </c>
      <c r="P246" s="6">
        <v>3</v>
      </c>
      <c r="Q246" s="16"/>
      <c r="R246"/>
    </row>
    <row r="247" spans="1:18" s="219" customFormat="1" x14ac:dyDescent="0.25">
      <c r="A247" s="557"/>
      <c r="B247" s="462"/>
      <c r="C247" s="19" t="s">
        <v>115</v>
      </c>
      <c r="D247" s="21">
        <v>60</v>
      </c>
      <c r="E247" s="22">
        <v>350</v>
      </c>
      <c r="F247" s="12">
        <f t="shared" si="15"/>
        <v>21000</v>
      </c>
      <c r="G247" s="12"/>
      <c r="H247" s="246"/>
      <c r="I247" s="248">
        <v>21000</v>
      </c>
      <c r="J247" s="22"/>
      <c r="K247" s="10" t="s">
        <v>51</v>
      </c>
      <c r="L247" s="10">
        <v>12</v>
      </c>
      <c r="M247" s="10"/>
      <c r="N247" s="24">
        <v>3</v>
      </c>
      <c r="O247" s="24">
        <v>1</v>
      </c>
      <c r="P247" s="24">
        <v>1</v>
      </c>
      <c r="Q247" s="25"/>
      <c r="R247"/>
    </row>
    <row r="248" spans="1:18" s="219" customFormat="1" x14ac:dyDescent="0.25">
      <c r="A248" s="254"/>
      <c r="B248" s="288"/>
      <c r="C248" s="195" t="s">
        <v>91</v>
      </c>
      <c r="D248" s="15">
        <f>30*2</f>
        <v>60</v>
      </c>
      <c r="E248" s="12">
        <v>750</v>
      </c>
      <c r="F248" s="12">
        <f>+D248*E248</f>
        <v>45000</v>
      </c>
      <c r="G248" s="12"/>
      <c r="H248" s="246"/>
      <c r="I248" s="246">
        <v>45000</v>
      </c>
      <c r="J248" s="12"/>
      <c r="K248" s="10" t="s">
        <v>51</v>
      </c>
      <c r="L248" s="10">
        <v>12</v>
      </c>
      <c r="M248" s="10"/>
      <c r="N248" s="24">
        <v>3</v>
      </c>
      <c r="O248" s="24">
        <v>1</v>
      </c>
      <c r="P248" s="24">
        <v>1</v>
      </c>
      <c r="Q248" s="25"/>
      <c r="R248" s="212"/>
    </row>
    <row r="249" spans="1:18" s="219" customFormat="1" x14ac:dyDescent="0.25">
      <c r="A249" s="203"/>
      <c r="B249" s="204"/>
      <c r="C249" s="205"/>
      <c r="D249" s="206"/>
      <c r="E249" s="207"/>
      <c r="F249" s="436">
        <f>SUM(F236:F248)</f>
        <v>92500</v>
      </c>
      <c r="G249" s="207"/>
      <c r="H249" s="246"/>
      <c r="I249" s="249"/>
      <c r="J249" s="207"/>
      <c r="K249" s="201"/>
      <c r="L249" s="201"/>
      <c r="M249" s="201"/>
      <c r="N249" s="26"/>
      <c r="O249" s="26"/>
      <c r="P249" s="26"/>
      <c r="Q249" s="233"/>
      <c r="R249" s="105"/>
    </row>
    <row r="250" spans="1:18" s="219" customFormat="1" ht="19.5" thickBot="1" x14ac:dyDescent="0.35">
      <c r="A250" s="239" t="s">
        <v>33</v>
      </c>
      <c r="B250" s="240"/>
      <c r="C250" s="240"/>
      <c r="D250" s="240"/>
      <c r="E250" s="240"/>
      <c r="F250" s="240"/>
      <c r="G250" s="240"/>
      <c r="H250" s="246"/>
      <c r="I250" s="427"/>
      <c r="J250" s="240"/>
      <c r="K250" s="240"/>
      <c r="L250" s="240"/>
      <c r="M250" s="217"/>
      <c r="N250" s="217"/>
      <c r="O250" s="217"/>
      <c r="P250" s="217"/>
      <c r="Q250" s="218"/>
    </row>
    <row r="251" spans="1:18" ht="16.5" thickBot="1" x14ac:dyDescent="0.3">
      <c r="A251" s="591" t="s">
        <v>34</v>
      </c>
      <c r="B251" s="572" t="s">
        <v>35</v>
      </c>
      <c r="C251" s="290" t="s">
        <v>36</v>
      </c>
      <c r="D251" s="241"/>
      <c r="E251" s="241"/>
      <c r="F251" s="242"/>
      <c r="G251" s="574" t="s">
        <v>37</v>
      </c>
      <c r="H251" s="575"/>
      <c r="I251" s="575"/>
      <c r="J251" s="576"/>
      <c r="K251" s="478" t="s">
        <v>38</v>
      </c>
      <c r="L251" s="574" t="s">
        <v>39</v>
      </c>
      <c r="M251" s="584"/>
      <c r="N251" s="584"/>
      <c r="O251" s="584"/>
      <c r="P251" s="584"/>
      <c r="Q251" s="585"/>
      <c r="R251" s="219"/>
    </row>
    <row r="252" spans="1:18" ht="18" x14ac:dyDescent="0.25">
      <c r="A252" s="592"/>
      <c r="B252" s="573"/>
      <c r="C252" s="4" t="s">
        <v>40</v>
      </c>
      <c r="D252" s="2" t="s">
        <v>41</v>
      </c>
      <c r="E252" s="2" t="s">
        <v>42</v>
      </c>
      <c r="F252" s="2" t="s">
        <v>43</v>
      </c>
      <c r="G252" s="2" t="s">
        <v>24</v>
      </c>
      <c r="H252" s="2" t="s">
        <v>25</v>
      </c>
      <c r="I252" s="2" t="s">
        <v>26</v>
      </c>
      <c r="J252" s="3" t="s">
        <v>27</v>
      </c>
      <c r="K252" s="577"/>
      <c r="L252" s="2" t="s">
        <v>44</v>
      </c>
      <c r="M252" s="2" t="s">
        <v>45</v>
      </c>
      <c r="N252" s="2" t="s">
        <v>46</v>
      </c>
      <c r="O252" s="2" t="s">
        <v>47</v>
      </c>
      <c r="P252" s="2" t="s">
        <v>48</v>
      </c>
      <c r="Q252" s="188" t="s">
        <v>49</v>
      </c>
      <c r="R252" s="219"/>
    </row>
    <row r="253" spans="1:18" x14ac:dyDescent="0.25">
      <c r="A253" s="588" t="s">
        <v>117</v>
      </c>
      <c r="B253" s="565">
        <v>55400</v>
      </c>
      <c r="C253" s="19" t="s">
        <v>54</v>
      </c>
      <c r="D253" s="21">
        <v>40</v>
      </c>
      <c r="E253" s="22">
        <v>350</v>
      </c>
      <c r="F253" s="22">
        <f>+D253*E253</f>
        <v>14000</v>
      </c>
      <c r="G253" s="22"/>
      <c r="H253" s="22"/>
      <c r="I253" s="22"/>
      <c r="J253" s="22"/>
      <c r="K253" s="10" t="s">
        <v>51</v>
      </c>
      <c r="L253" s="10">
        <v>12</v>
      </c>
      <c r="M253" s="10"/>
      <c r="N253" s="24">
        <v>3</v>
      </c>
      <c r="O253" s="24">
        <v>1</v>
      </c>
      <c r="P253" s="24">
        <v>1</v>
      </c>
      <c r="Q253" s="25"/>
    </row>
    <row r="254" spans="1:18" x14ac:dyDescent="0.25">
      <c r="A254" s="589"/>
      <c r="B254" s="586"/>
      <c r="C254" s="224" t="s">
        <v>91</v>
      </c>
      <c r="D254" s="234">
        <v>40</v>
      </c>
      <c r="E254" s="225">
        <v>750</v>
      </c>
      <c r="F254" s="22">
        <f>+D254*E254</f>
        <v>30000</v>
      </c>
      <c r="G254" s="22"/>
      <c r="H254" s="225"/>
      <c r="I254" s="22"/>
      <c r="J254" s="225"/>
      <c r="K254" s="10" t="s">
        <v>51</v>
      </c>
      <c r="L254" s="10">
        <v>12</v>
      </c>
      <c r="M254" s="10"/>
      <c r="N254" s="24">
        <v>3</v>
      </c>
      <c r="O254" s="24">
        <v>1</v>
      </c>
      <c r="P254" s="24">
        <v>1</v>
      </c>
      <c r="Q254" s="25"/>
    </row>
    <row r="255" spans="1:18" ht="23.25" customHeight="1" x14ac:dyDescent="0.25">
      <c r="A255" s="590"/>
      <c r="B255" s="567"/>
      <c r="C255" s="224" t="s">
        <v>64</v>
      </c>
      <c r="D255" s="234">
        <f>4*15</f>
        <v>60</v>
      </c>
      <c r="E255" s="225">
        <v>190</v>
      </c>
      <c r="F255" s="22">
        <f>+D255*E255</f>
        <v>11400</v>
      </c>
      <c r="G255" s="22"/>
      <c r="H255" s="225"/>
      <c r="I255" s="22"/>
      <c r="J255" s="225"/>
      <c r="K255" s="10" t="s">
        <v>51</v>
      </c>
      <c r="L255" s="10">
        <v>12</v>
      </c>
      <c r="M255" s="23"/>
      <c r="N255" s="24">
        <v>3</v>
      </c>
      <c r="O255" s="24">
        <v>7</v>
      </c>
      <c r="P255" s="24">
        <v>1</v>
      </c>
      <c r="Q255" s="25" t="s">
        <v>95</v>
      </c>
    </row>
    <row r="256" spans="1:18" x14ac:dyDescent="0.25">
      <c r="A256" s="363"/>
      <c r="B256" s="364"/>
      <c r="C256" s="353"/>
      <c r="D256" s="357"/>
      <c r="E256" s="355"/>
      <c r="F256" s="449">
        <f>SUM(F253:F255)</f>
        <v>55400</v>
      </c>
      <c r="G256" s="356">
        <f>SUM(G253:G255)</f>
        <v>0</v>
      </c>
      <c r="H256" s="225"/>
      <c r="I256" s="356">
        <f>SUM(I253:I255)</f>
        <v>0</v>
      </c>
      <c r="J256" s="225"/>
      <c r="K256" s="10"/>
      <c r="L256" s="10"/>
      <c r="M256" s="23"/>
      <c r="N256" s="24"/>
      <c r="O256" s="24"/>
      <c r="P256" s="24"/>
      <c r="Q256" s="25"/>
    </row>
    <row r="257" spans="1:17" s="372" customFormat="1" x14ac:dyDescent="0.25">
      <c r="A257" s="363"/>
      <c r="B257" s="364"/>
      <c r="C257" s="365"/>
      <c r="D257" s="366"/>
      <c r="E257" s="367"/>
      <c r="F257" s="313"/>
      <c r="G257" s="313"/>
      <c r="H257" s="367"/>
      <c r="I257" s="313"/>
      <c r="J257" s="367"/>
      <c r="K257" s="368"/>
      <c r="L257" s="368"/>
      <c r="M257" s="369"/>
      <c r="N257" s="370"/>
      <c r="O257" s="370"/>
      <c r="P257" s="370"/>
      <c r="Q257" s="371"/>
    </row>
    <row r="258" spans="1:17" x14ac:dyDescent="0.25">
      <c r="A258" s="582" t="s">
        <v>118</v>
      </c>
      <c r="B258" s="461"/>
      <c r="C258" s="195" t="s">
        <v>56</v>
      </c>
      <c r="D258" s="21">
        <v>6</v>
      </c>
      <c r="E258" s="313">
        <v>4500</v>
      </c>
      <c r="F258" s="12">
        <v>27000</v>
      </c>
      <c r="G258" s="12"/>
      <c r="H258" s="12">
        <v>27000</v>
      </c>
      <c r="I258" s="12">
        <v>27000</v>
      </c>
      <c r="J258" s="12">
        <v>27000</v>
      </c>
      <c r="K258" s="10" t="s">
        <v>51</v>
      </c>
      <c r="L258" s="10">
        <v>12</v>
      </c>
      <c r="M258" s="10"/>
      <c r="N258" s="24">
        <v>2</v>
      </c>
      <c r="O258" s="24">
        <v>3</v>
      </c>
      <c r="P258" s="24">
        <v>1</v>
      </c>
      <c r="Q258" s="16"/>
    </row>
    <row r="259" spans="1:17" x14ac:dyDescent="0.25">
      <c r="A259" s="583"/>
      <c r="B259" s="462"/>
      <c r="C259" s="224" t="s">
        <v>114</v>
      </c>
      <c r="D259" s="226">
        <v>2</v>
      </c>
      <c r="E259" s="225">
        <v>3800</v>
      </c>
      <c r="F259" s="22">
        <v>2800</v>
      </c>
      <c r="G259" s="22"/>
      <c r="H259" s="22">
        <v>2800</v>
      </c>
      <c r="I259" s="22">
        <v>2800</v>
      </c>
      <c r="J259" s="22">
        <v>2800</v>
      </c>
      <c r="K259" s="10" t="s">
        <v>51</v>
      </c>
      <c r="L259" s="10">
        <v>12</v>
      </c>
      <c r="M259" s="10"/>
      <c r="N259" s="24">
        <v>2</v>
      </c>
      <c r="O259" s="24">
        <v>8</v>
      </c>
      <c r="P259" s="24">
        <v>7</v>
      </c>
      <c r="Q259" s="25" t="s">
        <v>80</v>
      </c>
    </row>
    <row r="260" spans="1:17" x14ac:dyDescent="0.25">
      <c r="A260" s="583"/>
      <c r="B260" s="462"/>
      <c r="C260" s="224" t="s">
        <v>64</v>
      </c>
      <c r="D260" s="226">
        <v>120</v>
      </c>
      <c r="E260" s="225">
        <v>190</v>
      </c>
      <c r="F260" s="22">
        <v>22800</v>
      </c>
      <c r="G260" s="22"/>
      <c r="H260" s="22">
        <v>22800</v>
      </c>
      <c r="I260" s="22">
        <v>22800</v>
      </c>
      <c r="J260" s="22">
        <v>22800</v>
      </c>
      <c r="K260" s="10" t="s">
        <v>51</v>
      </c>
      <c r="L260" s="10">
        <v>12</v>
      </c>
      <c r="M260" s="23"/>
      <c r="N260" s="24">
        <v>3</v>
      </c>
      <c r="O260" s="24">
        <v>7</v>
      </c>
      <c r="P260" s="24">
        <v>1</v>
      </c>
      <c r="Q260" s="25" t="s">
        <v>95</v>
      </c>
    </row>
    <row r="261" spans="1:17" x14ac:dyDescent="0.25">
      <c r="A261" s="583"/>
      <c r="B261" s="462"/>
      <c r="C261" s="224" t="s">
        <v>54</v>
      </c>
      <c r="D261" s="226">
        <v>288</v>
      </c>
      <c r="E261" s="225">
        <v>350</v>
      </c>
      <c r="F261" s="22">
        <v>100800</v>
      </c>
      <c r="G261" s="22"/>
      <c r="H261" s="22">
        <v>33600</v>
      </c>
      <c r="I261" s="22">
        <v>33600</v>
      </c>
      <c r="J261" s="22">
        <v>33600</v>
      </c>
      <c r="K261" s="10" t="s">
        <v>51</v>
      </c>
      <c r="L261" s="10">
        <v>12</v>
      </c>
      <c r="M261" s="10"/>
      <c r="N261" s="24">
        <v>3</v>
      </c>
      <c r="O261" s="24">
        <v>1</v>
      </c>
      <c r="P261" s="24">
        <v>1</v>
      </c>
      <c r="Q261" s="25"/>
    </row>
    <row r="262" spans="1:17" x14ac:dyDescent="0.25">
      <c r="A262" s="583"/>
      <c r="B262" s="462"/>
      <c r="C262" s="221" t="s">
        <v>119</v>
      </c>
      <c r="D262" s="358">
        <v>288</v>
      </c>
      <c r="E262" s="359">
        <v>750</v>
      </c>
      <c r="F262" s="360">
        <v>216000</v>
      </c>
      <c r="G262" s="361"/>
      <c r="H262" s="360">
        <v>24000</v>
      </c>
      <c r="I262" s="12">
        <v>24000</v>
      </c>
      <c r="J262" s="12">
        <v>24000</v>
      </c>
      <c r="K262" s="10" t="s">
        <v>51</v>
      </c>
      <c r="L262" s="10">
        <v>12</v>
      </c>
      <c r="M262" s="10"/>
      <c r="N262" s="24">
        <v>3</v>
      </c>
      <c r="O262" s="24">
        <v>1</v>
      </c>
      <c r="P262" s="24">
        <v>1</v>
      </c>
      <c r="Q262" s="25"/>
    </row>
    <row r="263" spans="1:17" x14ac:dyDescent="0.25">
      <c r="A263" s="583"/>
      <c r="B263" s="462"/>
      <c r="C263" s="19" t="s">
        <v>120</v>
      </c>
      <c r="D263" s="21">
        <v>96</v>
      </c>
      <c r="E263" s="22">
        <v>1000</v>
      </c>
      <c r="F263" s="22">
        <v>96000</v>
      </c>
      <c r="G263" s="22"/>
      <c r="H263" s="22">
        <v>32000</v>
      </c>
      <c r="I263" s="22">
        <v>32000</v>
      </c>
      <c r="J263" s="22">
        <v>32000</v>
      </c>
      <c r="K263" s="10" t="s">
        <v>51</v>
      </c>
      <c r="L263" s="23">
        <v>12</v>
      </c>
      <c r="M263" s="23"/>
      <c r="N263" s="24">
        <v>2</v>
      </c>
      <c r="O263" s="24">
        <v>4</v>
      </c>
      <c r="P263" s="24">
        <v>1</v>
      </c>
      <c r="Q263" s="25"/>
    </row>
    <row r="264" spans="1:17" x14ac:dyDescent="0.25">
      <c r="A264" s="583"/>
      <c r="B264" s="462"/>
      <c r="C264" s="19" t="s">
        <v>121</v>
      </c>
      <c r="D264" s="21">
        <v>32</v>
      </c>
      <c r="E264" s="22">
        <v>125</v>
      </c>
      <c r="F264" s="22">
        <v>4800</v>
      </c>
      <c r="G264" s="22"/>
      <c r="H264" s="22">
        <v>4800</v>
      </c>
      <c r="I264" s="22">
        <v>4800</v>
      </c>
      <c r="J264" s="22">
        <v>4800</v>
      </c>
      <c r="K264" s="10" t="s">
        <v>51</v>
      </c>
      <c r="L264" s="10">
        <v>12</v>
      </c>
      <c r="M264" s="23">
        <v>2</v>
      </c>
      <c r="N264" s="24">
        <v>3</v>
      </c>
      <c r="O264" s="24">
        <v>9</v>
      </c>
      <c r="P264" s="24">
        <v>2</v>
      </c>
      <c r="Q264" s="25"/>
    </row>
    <row r="265" spans="1:17" x14ac:dyDescent="0.25">
      <c r="A265" s="583"/>
      <c r="B265" s="462"/>
      <c r="C265" s="19" t="s">
        <v>122</v>
      </c>
      <c r="D265" s="21">
        <v>32</v>
      </c>
      <c r="E265" s="22">
        <v>30</v>
      </c>
      <c r="F265" s="22">
        <v>1500</v>
      </c>
      <c r="G265" s="22"/>
      <c r="H265" s="22">
        <v>1500</v>
      </c>
      <c r="I265" s="22">
        <v>1500</v>
      </c>
      <c r="J265" s="22">
        <v>1500</v>
      </c>
      <c r="K265" s="10" t="s">
        <v>51</v>
      </c>
      <c r="L265" s="10">
        <v>12</v>
      </c>
      <c r="M265" s="23">
        <v>2</v>
      </c>
      <c r="N265" s="24">
        <v>3</v>
      </c>
      <c r="O265" s="24">
        <v>9</v>
      </c>
      <c r="P265" s="24">
        <v>2</v>
      </c>
      <c r="Q265" s="25"/>
    </row>
    <row r="266" spans="1:17" x14ac:dyDescent="0.25">
      <c r="A266" s="583"/>
      <c r="B266" s="462"/>
      <c r="C266" s="19" t="s">
        <v>96</v>
      </c>
      <c r="D266" s="21">
        <v>10</v>
      </c>
      <c r="E266" s="22">
        <v>150</v>
      </c>
      <c r="F266" s="22">
        <v>1500</v>
      </c>
      <c r="G266" s="22"/>
      <c r="H266" s="22">
        <v>1500</v>
      </c>
      <c r="I266" s="22">
        <v>1500</v>
      </c>
      <c r="J266" s="22">
        <v>1500</v>
      </c>
      <c r="K266" s="10" t="s">
        <v>51</v>
      </c>
      <c r="L266" s="10">
        <v>12</v>
      </c>
      <c r="M266" s="23">
        <v>2</v>
      </c>
      <c r="N266" s="24">
        <v>3</v>
      </c>
      <c r="O266" s="24">
        <v>9</v>
      </c>
      <c r="P266" s="24">
        <v>2</v>
      </c>
      <c r="Q266" s="25"/>
    </row>
    <row r="267" spans="1:17" x14ac:dyDescent="0.25">
      <c r="A267" s="583"/>
      <c r="B267" s="462"/>
      <c r="C267" s="19" t="s">
        <v>53</v>
      </c>
      <c r="D267" s="21">
        <v>50</v>
      </c>
      <c r="E267" s="22">
        <v>10</v>
      </c>
      <c r="F267" s="22">
        <v>500</v>
      </c>
      <c r="G267" s="22"/>
      <c r="H267" s="22">
        <v>500</v>
      </c>
      <c r="I267" s="22">
        <v>500</v>
      </c>
      <c r="J267" s="22">
        <v>500</v>
      </c>
      <c r="K267" s="10" t="s">
        <v>51</v>
      </c>
      <c r="L267" s="10">
        <v>12</v>
      </c>
      <c r="M267" s="23">
        <v>2</v>
      </c>
      <c r="N267" s="24">
        <v>3</v>
      </c>
      <c r="O267" s="24">
        <v>9</v>
      </c>
      <c r="P267" s="24">
        <v>2</v>
      </c>
      <c r="Q267" s="25"/>
    </row>
    <row r="268" spans="1:17" ht="24" x14ac:dyDescent="0.25">
      <c r="A268" s="587"/>
      <c r="B268" s="517"/>
      <c r="C268" s="224" t="s">
        <v>123</v>
      </c>
      <c r="D268" s="226">
        <v>1500</v>
      </c>
      <c r="E268" s="22"/>
      <c r="F268" s="22"/>
      <c r="G268" s="22"/>
      <c r="H268" s="22"/>
      <c r="I268" s="22"/>
      <c r="J268" s="22"/>
      <c r="K268" s="10" t="s">
        <v>51</v>
      </c>
      <c r="L268" s="10">
        <v>12</v>
      </c>
      <c r="M268" s="23">
        <v>2</v>
      </c>
      <c r="N268" s="6">
        <v>3</v>
      </c>
      <c r="O268" s="16">
        <v>3</v>
      </c>
      <c r="P268" s="6">
        <v>3</v>
      </c>
      <c r="Q268" s="25"/>
    </row>
    <row r="269" spans="1:17" x14ac:dyDescent="0.25">
      <c r="A269" s="351"/>
      <c r="B269" s="352"/>
      <c r="C269" s="353"/>
      <c r="D269" s="354"/>
      <c r="E269" s="355"/>
      <c r="F269" s="449">
        <f>SUM(F258:F268)</f>
        <v>473700</v>
      </c>
      <c r="G269" s="355"/>
      <c r="H269" s="355"/>
      <c r="I269" s="22"/>
      <c r="J269" s="225"/>
      <c r="K269" s="10"/>
      <c r="L269" s="10"/>
      <c r="M269" s="23"/>
      <c r="N269" s="24"/>
      <c r="O269" s="216"/>
      <c r="P269" s="24"/>
      <c r="Q269" s="25"/>
    </row>
    <row r="270" spans="1:17" x14ac:dyDescent="0.25">
      <c r="A270" s="429"/>
      <c r="B270" s="430"/>
      <c r="C270" s="353"/>
      <c r="D270" s="354"/>
      <c r="E270" s="355"/>
      <c r="F270" s="356"/>
      <c r="G270" s="355"/>
      <c r="H270" s="355"/>
      <c r="I270" s="22"/>
      <c r="J270" s="225"/>
      <c r="K270" s="10"/>
      <c r="L270" s="10"/>
      <c r="M270" s="23"/>
      <c r="N270" s="24"/>
      <c r="O270" s="216"/>
      <c r="P270" s="24"/>
      <c r="Q270" s="25"/>
    </row>
    <row r="271" spans="1:17" x14ac:dyDescent="0.25">
      <c r="A271" s="583" t="s">
        <v>485</v>
      </c>
      <c r="B271" s="462"/>
      <c r="C271" s="224" t="s">
        <v>56</v>
      </c>
      <c r="D271" s="226">
        <v>6</v>
      </c>
      <c r="E271" s="225">
        <v>4500</v>
      </c>
      <c r="F271" s="22">
        <v>20000</v>
      </c>
      <c r="G271" s="225"/>
      <c r="H271" s="225"/>
      <c r="I271" s="22"/>
      <c r="J271" s="225"/>
      <c r="K271" s="10" t="s">
        <v>51</v>
      </c>
      <c r="L271" s="10">
        <v>12</v>
      </c>
      <c r="M271" s="10"/>
      <c r="N271" s="24">
        <v>2</v>
      </c>
      <c r="O271" s="24">
        <v>3</v>
      </c>
      <c r="P271" s="24">
        <v>1</v>
      </c>
      <c r="Q271" s="25"/>
    </row>
    <row r="272" spans="1:17" x14ac:dyDescent="0.25">
      <c r="A272" s="583"/>
      <c r="B272" s="462"/>
      <c r="C272" s="19" t="s">
        <v>121</v>
      </c>
      <c r="D272" s="21">
        <v>50</v>
      </c>
      <c r="E272" s="22">
        <v>125</v>
      </c>
      <c r="F272" s="22">
        <v>6250</v>
      </c>
      <c r="G272" s="22"/>
      <c r="H272" s="22"/>
      <c r="I272" s="22"/>
      <c r="J272" s="22"/>
      <c r="K272" s="10" t="s">
        <v>51</v>
      </c>
      <c r="L272" s="10">
        <v>12</v>
      </c>
      <c r="M272" s="23">
        <v>2</v>
      </c>
      <c r="N272" s="24">
        <v>3</v>
      </c>
      <c r="O272" s="24">
        <v>9</v>
      </c>
      <c r="P272" s="24">
        <v>2</v>
      </c>
      <c r="Q272" s="25"/>
    </row>
    <row r="273" spans="1:18" x14ac:dyDescent="0.25">
      <c r="A273" s="583"/>
      <c r="B273" s="462"/>
      <c r="C273" s="19" t="s">
        <v>124</v>
      </c>
      <c r="D273" s="21">
        <v>50</v>
      </c>
      <c r="E273" s="22">
        <v>30</v>
      </c>
      <c r="F273" s="22">
        <v>1500</v>
      </c>
      <c r="G273" s="22"/>
      <c r="H273" s="22"/>
      <c r="I273" s="22"/>
      <c r="J273" s="22"/>
      <c r="K273" s="10" t="s">
        <v>51</v>
      </c>
      <c r="L273" s="10">
        <v>12</v>
      </c>
      <c r="M273" s="23">
        <v>2</v>
      </c>
      <c r="N273" s="24">
        <v>3</v>
      </c>
      <c r="O273" s="24">
        <v>9</v>
      </c>
      <c r="P273" s="24">
        <v>2</v>
      </c>
      <c r="Q273" s="25"/>
    </row>
    <row r="274" spans="1:18" x14ac:dyDescent="0.25">
      <c r="A274" s="583"/>
      <c r="B274" s="462"/>
      <c r="C274" s="19" t="s">
        <v>96</v>
      </c>
      <c r="D274" s="21">
        <v>25</v>
      </c>
      <c r="E274" s="22">
        <v>150</v>
      </c>
      <c r="F274" s="22">
        <v>3750</v>
      </c>
      <c r="G274" s="22"/>
      <c r="H274" s="22"/>
      <c r="I274" s="22"/>
      <c r="J274" s="22"/>
      <c r="K274" s="10" t="s">
        <v>51</v>
      </c>
      <c r="L274" s="10">
        <v>12</v>
      </c>
      <c r="M274" s="23">
        <v>2</v>
      </c>
      <c r="N274" s="24">
        <v>3</v>
      </c>
      <c r="O274" s="24">
        <v>9</v>
      </c>
      <c r="P274" s="24">
        <v>2</v>
      </c>
      <c r="Q274" s="25"/>
    </row>
    <row r="275" spans="1:18" x14ac:dyDescent="0.25">
      <c r="A275" s="583"/>
      <c r="B275" s="462"/>
      <c r="C275" s="19" t="s">
        <v>53</v>
      </c>
      <c r="D275" s="21">
        <v>50</v>
      </c>
      <c r="E275" s="22">
        <v>10</v>
      </c>
      <c r="F275" s="22">
        <v>500</v>
      </c>
      <c r="G275" s="22"/>
      <c r="H275" s="22"/>
      <c r="I275" s="22"/>
      <c r="J275" s="22"/>
      <c r="K275" s="10" t="s">
        <v>51</v>
      </c>
      <c r="L275" s="10">
        <v>12</v>
      </c>
      <c r="M275" s="23">
        <v>2</v>
      </c>
      <c r="N275" s="24">
        <v>3</v>
      </c>
      <c r="O275" s="24">
        <v>9</v>
      </c>
      <c r="P275" s="24">
        <v>2</v>
      </c>
      <c r="Q275" s="25"/>
    </row>
    <row r="276" spans="1:18" x14ac:dyDescent="0.25">
      <c r="A276" s="583"/>
      <c r="B276" s="462"/>
      <c r="C276" s="224" t="s">
        <v>114</v>
      </c>
      <c r="D276" s="226">
        <v>1</v>
      </c>
      <c r="E276" s="225">
        <v>2800</v>
      </c>
      <c r="F276" s="22">
        <v>2800</v>
      </c>
      <c r="G276" s="225"/>
      <c r="H276" s="225"/>
      <c r="I276" s="22"/>
      <c r="J276" s="225"/>
      <c r="K276" s="10" t="s">
        <v>51</v>
      </c>
      <c r="L276" s="10">
        <v>12</v>
      </c>
      <c r="M276" s="10"/>
      <c r="N276" s="24">
        <v>2</v>
      </c>
      <c r="O276" s="24">
        <v>8</v>
      </c>
      <c r="P276" s="24">
        <v>7</v>
      </c>
      <c r="Q276" s="25" t="s">
        <v>80</v>
      </c>
    </row>
    <row r="277" spans="1:18" s="220" customFormat="1" x14ac:dyDescent="0.25">
      <c r="A277" s="583"/>
      <c r="B277" s="462"/>
      <c r="C277" s="224" t="s">
        <v>64</v>
      </c>
      <c r="D277" s="226">
        <v>100</v>
      </c>
      <c r="E277" s="225">
        <v>190</v>
      </c>
      <c r="F277" s="22">
        <v>19000</v>
      </c>
      <c r="G277" s="225"/>
      <c r="H277" s="225"/>
      <c r="I277" s="22"/>
      <c r="J277" s="225"/>
      <c r="K277" s="10" t="s">
        <v>51</v>
      </c>
      <c r="L277" s="10">
        <v>12</v>
      </c>
      <c r="M277" s="23"/>
      <c r="N277" s="24">
        <v>3</v>
      </c>
      <c r="O277" s="24">
        <v>7</v>
      </c>
      <c r="P277" s="24">
        <v>1</v>
      </c>
      <c r="Q277" s="25" t="s">
        <v>95</v>
      </c>
      <c r="R277"/>
    </row>
    <row r="278" spans="1:18" s="105" customFormat="1" x14ac:dyDescent="0.25">
      <c r="A278" s="583"/>
      <c r="B278" s="462"/>
      <c r="C278" s="224" t="s">
        <v>54</v>
      </c>
      <c r="D278" s="226">
        <v>500</v>
      </c>
      <c r="E278" s="225">
        <v>350</v>
      </c>
      <c r="F278" s="22">
        <v>175000</v>
      </c>
      <c r="G278" s="225"/>
      <c r="H278" s="225"/>
      <c r="I278" s="22"/>
      <c r="J278" s="225"/>
      <c r="K278" s="10" t="s">
        <v>51</v>
      </c>
      <c r="L278" s="10">
        <v>12</v>
      </c>
      <c r="M278" s="10"/>
      <c r="N278" s="24">
        <v>3</v>
      </c>
      <c r="O278" s="24">
        <v>1</v>
      </c>
      <c r="P278" s="24">
        <v>1</v>
      </c>
      <c r="Q278" s="25"/>
      <c r="R278"/>
    </row>
    <row r="279" spans="1:18" x14ac:dyDescent="0.25">
      <c r="A279" s="587"/>
      <c r="B279" s="517"/>
      <c r="C279" s="221" t="s">
        <v>119</v>
      </c>
      <c r="D279" s="222">
        <v>500</v>
      </c>
      <c r="E279" s="223">
        <v>750</v>
      </c>
      <c r="F279" s="12">
        <v>375000</v>
      </c>
      <c r="G279" s="223"/>
      <c r="H279" s="223"/>
      <c r="I279" s="12"/>
      <c r="J279" s="223"/>
      <c r="K279" s="10" t="s">
        <v>51</v>
      </c>
      <c r="L279" s="10">
        <v>12</v>
      </c>
      <c r="M279" s="10"/>
      <c r="N279" s="24">
        <v>3</v>
      </c>
      <c r="O279" s="24">
        <v>1</v>
      </c>
      <c r="P279" s="24">
        <v>1</v>
      </c>
      <c r="Q279" s="16"/>
      <c r="R279" s="220"/>
    </row>
    <row r="280" spans="1:18" x14ac:dyDescent="0.25">
      <c r="A280" s="284"/>
      <c r="B280" s="231"/>
      <c r="C280" s="205"/>
      <c r="D280" s="206"/>
      <c r="E280" s="207"/>
      <c r="F280" s="436">
        <f>SUM(F271:F279)</f>
        <v>603800</v>
      </c>
      <c r="G280" s="207"/>
      <c r="H280" s="207"/>
      <c r="I280" s="207"/>
      <c r="J280" s="207"/>
      <c r="K280" s="232"/>
      <c r="L280" s="201"/>
      <c r="M280" s="201"/>
      <c r="N280" s="26"/>
      <c r="O280" s="26"/>
      <c r="P280" s="26"/>
      <c r="Q280" s="233"/>
      <c r="R280" s="105"/>
    </row>
    <row r="281" spans="1:18" x14ac:dyDescent="0.25">
      <c r="A281" s="300"/>
      <c r="B281" s="231"/>
      <c r="C281" s="205"/>
      <c r="D281" s="206"/>
      <c r="E281" s="207"/>
      <c r="F281" s="207"/>
      <c r="G281" s="207"/>
      <c r="H281" s="207"/>
      <c r="I281" s="207"/>
      <c r="J281" s="207"/>
      <c r="K281" s="232"/>
      <c r="L281" s="201"/>
      <c r="M281" s="201"/>
      <c r="N281" s="26"/>
      <c r="O281" s="26"/>
      <c r="P281" s="26"/>
      <c r="Q281" s="233"/>
      <c r="R281" s="105"/>
    </row>
    <row r="282" spans="1:18" ht="16.5" thickBot="1" x14ac:dyDescent="0.3">
      <c r="A282" s="485" t="s">
        <v>34</v>
      </c>
      <c r="B282" s="484" t="s">
        <v>35</v>
      </c>
      <c r="C282" s="289" t="s">
        <v>36</v>
      </c>
      <c r="D282" s="243"/>
      <c r="E282" s="243"/>
      <c r="F282" s="244"/>
      <c r="G282" s="538" t="s">
        <v>37</v>
      </c>
      <c r="H282" s="578"/>
      <c r="I282" s="578"/>
      <c r="J282" s="579"/>
      <c r="K282" s="478" t="s">
        <v>38</v>
      </c>
      <c r="L282" s="546" t="s">
        <v>39</v>
      </c>
      <c r="M282" s="580"/>
      <c r="N282" s="580"/>
      <c r="O282" s="580"/>
      <c r="P282" s="580"/>
      <c r="Q282" s="581"/>
    </row>
    <row r="283" spans="1:18" ht="18" x14ac:dyDescent="0.25">
      <c r="A283" s="486"/>
      <c r="B283" s="473"/>
      <c r="C283" s="4" t="s">
        <v>40</v>
      </c>
      <c r="D283" s="2" t="s">
        <v>41</v>
      </c>
      <c r="E283" s="2" t="s">
        <v>42</v>
      </c>
      <c r="F283" s="2" t="s">
        <v>43</v>
      </c>
      <c r="G283" s="2" t="s">
        <v>24</v>
      </c>
      <c r="H283" s="2" t="s">
        <v>25</v>
      </c>
      <c r="I283" s="2" t="s">
        <v>26</v>
      </c>
      <c r="J283" s="3" t="s">
        <v>27</v>
      </c>
      <c r="K283" s="479"/>
      <c r="L283" s="2" t="s">
        <v>44</v>
      </c>
      <c r="M283" s="2" t="s">
        <v>45</v>
      </c>
      <c r="N283" s="2" t="s">
        <v>46</v>
      </c>
      <c r="O283" s="2" t="s">
        <v>47</v>
      </c>
      <c r="P283" s="2" t="s">
        <v>48</v>
      </c>
      <c r="Q283" s="188" t="s">
        <v>49</v>
      </c>
    </row>
    <row r="284" spans="1:18" ht="24" x14ac:dyDescent="0.25">
      <c r="A284" s="556" t="s">
        <v>481</v>
      </c>
      <c r="B284" s="461">
        <f>SUM(F284:F291)</f>
        <v>1210500</v>
      </c>
      <c r="C284" s="195" t="s">
        <v>125</v>
      </c>
      <c r="D284" s="21">
        <v>12</v>
      </c>
      <c r="E284" s="22">
        <v>15000</v>
      </c>
      <c r="F284" s="12">
        <f>+D284*E284</f>
        <v>180000</v>
      </c>
      <c r="G284" s="12">
        <f>+E284*3</f>
        <v>45000</v>
      </c>
      <c r="H284" s="12">
        <f>+E284*3</f>
        <v>45000</v>
      </c>
      <c r="I284" s="12">
        <f>+E284*3</f>
        <v>45000</v>
      </c>
      <c r="J284" s="12">
        <f>+E284*3</f>
        <v>45000</v>
      </c>
      <c r="K284" s="10" t="s">
        <v>51</v>
      </c>
      <c r="L284" s="10">
        <v>12</v>
      </c>
      <c r="M284" s="23"/>
      <c r="N284" s="24">
        <v>3</v>
      </c>
      <c r="O284" s="24">
        <v>7</v>
      </c>
      <c r="P284" s="24">
        <v>1</v>
      </c>
      <c r="Q284" s="25" t="s">
        <v>95</v>
      </c>
    </row>
    <row r="285" spans="1:18" x14ac:dyDescent="0.25">
      <c r="A285" s="557"/>
      <c r="B285" s="462"/>
      <c r="C285" s="195" t="s">
        <v>480</v>
      </c>
      <c r="D285" s="21">
        <v>60</v>
      </c>
      <c r="E285" s="22">
        <v>3000</v>
      </c>
      <c r="F285" s="12">
        <f t="shared" ref="F285:F292" si="16">+D285*E285</f>
        <v>180000</v>
      </c>
      <c r="G285" s="12">
        <f>+E285*3</f>
        <v>9000</v>
      </c>
      <c r="H285" s="12">
        <f>+E285*3</f>
        <v>9000</v>
      </c>
      <c r="I285" s="12">
        <f>+E285*3</f>
        <v>9000</v>
      </c>
      <c r="J285" s="12">
        <f>+E285*3</f>
        <v>9000</v>
      </c>
      <c r="K285" s="10" t="s">
        <v>51</v>
      </c>
      <c r="L285" s="10">
        <v>12</v>
      </c>
      <c r="M285" s="10"/>
      <c r="N285" s="24">
        <v>2</v>
      </c>
      <c r="O285" s="24">
        <v>3</v>
      </c>
      <c r="P285" s="24">
        <v>1</v>
      </c>
      <c r="Q285" s="25"/>
    </row>
    <row r="286" spans="1:18" x14ac:dyDescent="0.25">
      <c r="A286" s="557"/>
      <c r="B286" s="462"/>
      <c r="C286" s="195" t="s">
        <v>468</v>
      </c>
      <c r="D286" s="21">
        <v>60</v>
      </c>
      <c r="E286" s="22">
        <v>2500</v>
      </c>
      <c r="F286" s="12">
        <f>+D286*E286</f>
        <v>150000</v>
      </c>
      <c r="G286" s="12">
        <f>+E286*3</f>
        <v>7500</v>
      </c>
      <c r="H286" s="12">
        <f>+E286*3</f>
        <v>7500</v>
      </c>
      <c r="I286" s="12">
        <f>+E286*3</f>
        <v>7500</v>
      </c>
      <c r="J286" s="12">
        <f>+E286*3</f>
        <v>7500</v>
      </c>
      <c r="K286" s="10" t="s">
        <v>51</v>
      </c>
      <c r="L286" s="10">
        <v>12</v>
      </c>
      <c r="M286" s="10"/>
      <c r="N286" s="24">
        <v>2</v>
      </c>
      <c r="O286" s="24">
        <v>3</v>
      </c>
      <c r="P286" s="24">
        <v>1</v>
      </c>
      <c r="Q286" s="25"/>
    </row>
    <row r="287" spans="1:18" x14ac:dyDescent="0.25">
      <c r="A287" s="557"/>
      <c r="B287" s="462"/>
      <c r="C287" s="19" t="s">
        <v>482</v>
      </c>
      <c r="D287" s="21">
        <v>1500</v>
      </c>
      <c r="E287" s="22">
        <v>350</v>
      </c>
      <c r="F287" s="12">
        <v>525000</v>
      </c>
      <c r="G287" s="12">
        <v>131250</v>
      </c>
      <c r="H287" s="12">
        <v>131250</v>
      </c>
      <c r="I287" s="12">
        <v>131250</v>
      </c>
      <c r="J287" s="12">
        <v>131250</v>
      </c>
      <c r="K287" s="10" t="s">
        <v>51</v>
      </c>
      <c r="L287" s="10">
        <v>12</v>
      </c>
      <c r="M287" s="10"/>
      <c r="N287" s="24">
        <v>3</v>
      </c>
      <c r="O287" s="24">
        <v>1</v>
      </c>
      <c r="P287" s="24">
        <v>1</v>
      </c>
      <c r="Q287" s="25"/>
    </row>
    <row r="288" spans="1:18" x14ac:dyDescent="0.25">
      <c r="A288" s="557"/>
      <c r="B288" s="462"/>
      <c r="C288" s="19" t="s">
        <v>121</v>
      </c>
      <c r="D288" s="314">
        <v>500</v>
      </c>
      <c r="E288" s="22">
        <v>125</v>
      </c>
      <c r="F288" s="12">
        <f t="shared" si="16"/>
        <v>62500</v>
      </c>
      <c r="G288" s="12">
        <f>+E288*75</f>
        <v>9375</v>
      </c>
      <c r="H288" s="12">
        <f>+E288*75</f>
        <v>9375</v>
      </c>
      <c r="I288" s="12">
        <f>+E288*75</f>
        <v>9375</v>
      </c>
      <c r="J288" s="12">
        <f>+E288*75</f>
        <v>9375</v>
      </c>
      <c r="K288" s="10" t="s">
        <v>51</v>
      </c>
      <c r="L288" s="10">
        <v>12</v>
      </c>
      <c r="M288" s="23">
        <v>2</v>
      </c>
      <c r="N288" s="24">
        <v>3</v>
      </c>
      <c r="O288" s="24">
        <v>9</v>
      </c>
      <c r="P288" s="24">
        <v>2</v>
      </c>
      <c r="Q288" s="25"/>
    </row>
    <row r="289" spans="1:17" x14ac:dyDescent="0.25">
      <c r="A289" s="557"/>
      <c r="B289" s="462"/>
      <c r="C289" s="19" t="s">
        <v>96</v>
      </c>
      <c r="D289" s="314">
        <v>500</v>
      </c>
      <c r="E289" s="22">
        <v>150</v>
      </c>
      <c r="F289" s="12">
        <f t="shared" si="16"/>
        <v>75000</v>
      </c>
      <c r="G289" s="12">
        <f>+E289*75</f>
        <v>11250</v>
      </c>
      <c r="H289" s="12">
        <f>+E289*75</f>
        <v>11250</v>
      </c>
      <c r="I289" s="12">
        <f>+E289*75</f>
        <v>11250</v>
      </c>
      <c r="J289" s="12">
        <f>+E289*75</f>
        <v>11250</v>
      </c>
      <c r="K289" s="10" t="s">
        <v>51</v>
      </c>
      <c r="L289" s="10">
        <v>12</v>
      </c>
      <c r="M289" s="23">
        <v>2</v>
      </c>
      <c r="N289" s="24">
        <v>3</v>
      </c>
      <c r="O289" s="24">
        <v>9</v>
      </c>
      <c r="P289" s="24">
        <v>2</v>
      </c>
      <c r="Q289" s="25"/>
    </row>
    <row r="290" spans="1:17" x14ac:dyDescent="0.25">
      <c r="A290" s="557"/>
      <c r="B290" s="462"/>
      <c r="C290" s="19" t="s">
        <v>126</v>
      </c>
      <c r="D290" s="314">
        <v>500</v>
      </c>
      <c r="E290" s="22">
        <v>60</v>
      </c>
      <c r="F290" s="12">
        <f t="shared" si="16"/>
        <v>30000</v>
      </c>
      <c r="G290" s="12">
        <f>+E290*75</f>
        <v>4500</v>
      </c>
      <c r="H290" s="12">
        <f>+E290*75</f>
        <v>4500</v>
      </c>
      <c r="I290" s="12">
        <f>+E290*75</f>
        <v>4500</v>
      </c>
      <c r="J290" s="12">
        <f>+E290*75</f>
        <v>4500</v>
      </c>
      <c r="K290" s="10" t="s">
        <v>51</v>
      </c>
      <c r="L290" s="10">
        <v>12</v>
      </c>
      <c r="M290" s="23">
        <v>2</v>
      </c>
      <c r="N290" s="24">
        <v>3</v>
      </c>
      <c r="O290" s="24">
        <v>9</v>
      </c>
      <c r="P290" s="24">
        <v>2</v>
      </c>
      <c r="Q290" s="25"/>
    </row>
    <row r="291" spans="1:17" x14ac:dyDescent="0.25">
      <c r="A291" s="557"/>
      <c r="B291" s="462"/>
      <c r="C291" s="19" t="s">
        <v>127</v>
      </c>
      <c r="D291" s="314">
        <v>400</v>
      </c>
      <c r="E291" s="22">
        <v>20</v>
      </c>
      <c r="F291" s="12">
        <f t="shared" si="16"/>
        <v>8000</v>
      </c>
      <c r="G291" s="12">
        <f>+E291*75</f>
        <v>1500</v>
      </c>
      <c r="H291" s="12">
        <f>+E291*75</f>
        <v>1500</v>
      </c>
      <c r="I291" s="12">
        <f>+E291*75</f>
        <v>1500</v>
      </c>
      <c r="J291" s="12">
        <f>+E291*75</f>
        <v>1500</v>
      </c>
      <c r="K291" s="10" t="s">
        <v>51</v>
      </c>
      <c r="L291" s="10">
        <v>12</v>
      </c>
      <c r="M291" s="23">
        <v>2</v>
      </c>
      <c r="N291" s="24">
        <v>3</v>
      </c>
      <c r="O291" s="24">
        <v>9</v>
      </c>
      <c r="P291" s="24">
        <v>2</v>
      </c>
      <c r="Q291" s="25"/>
    </row>
    <row r="292" spans="1:17" x14ac:dyDescent="0.25">
      <c r="A292" s="557"/>
      <c r="B292" s="462"/>
      <c r="C292" s="19" t="s">
        <v>53</v>
      </c>
      <c r="D292" s="21">
        <v>100</v>
      </c>
      <c r="E292" s="22">
        <v>10</v>
      </c>
      <c r="F292" s="12">
        <f t="shared" si="16"/>
        <v>1000</v>
      </c>
      <c r="G292" s="12">
        <f>+E292*25</f>
        <v>250</v>
      </c>
      <c r="H292" s="12">
        <f>+E292*25</f>
        <v>250</v>
      </c>
      <c r="I292" s="12">
        <f>+E292*25</f>
        <v>250</v>
      </c>
      <c r="J292" s="12">
        <f>+E292*25</f>
        <v>250</v>
      </c>
      <c r="K292" s="10" t="s">
        <v>51</v>
      </c>
      <c r="L292" s="10">
        <v>12</v>
      </c>
      <c r="M292" s="23">
        <v>2</v>
      </c>
      <c r="N292" s="24">
        <v>3</v>
      </c>
      <c r="O292" s="24">
        <v>9</v>
      </c>
      <c r="P292" s="24">
        <v>2</v>
      </c>
      <c r="Q292" s="25"/>
    </row>
    <row r="293" spans="1:17" x14ac:dyDescent="0.25">
      <c r="A293" s="557"/>
      <c r="B293" s="278"/>
      <c r="C293" s="19"/>
      <c r="D293" s="21"/>
      <c r="E293" s="22"/>
      <c r="F293" s="428">
        <f>SUM(F284:F292)</f>
        <v>1211500</v>
      </c>
      <c r="G293" s="22"/>
      <c r="H293" s="22"/>
      <c r="I293" s="22"/>
      <c r="J293" s="22"/>
      <c r="K293" s="23"/>
      <c r="L293" s="23"/>
      <c r="M293" s="23"/>
      <c r="N293" s="24"/>
      <c r="O293" s="24"/>
      <c r="P293" s="24"/>
      <c r="Q293" s="25"/>
    </row>
    <row r="294" spans="1:17" x14ac:dyDescent="0.25">
      <c r="A294" s="285"/>
      <c r="B294" s="278"/>
      <c r="C294" s="19"/>
      <c r="D294" s="21"/>
      <c r="E294" s="22"/>
      <c r="F294" s="22"/>
      <c r="G294" s="22"/>
      <c r="H294" s="22"/>
      <c r="I294" s="22"/>
      <c r="J294" s="22"/>
      <c r="K294" s="23"/>
      <c r="L294" s="23"/>
      <c r="M294" s="23"/>
      <c r="N294" s="24"/>
      <c r="O294" s="24"/>
      <c r="P294" s="24"/>
      <c r="Q294" s="25"/>
    </row>
    <row r="295" spans="1:17" ht="15.75" thickBot="1" x14ac:dyDescent="0.3">
      <c r="A295" s="285"/>
      <c r="B295" s="278"/>
      <c r="C295" s="19"/>
      <c r="D295" s="21"/>
      <c r="E295" s="22"/>
      <c r="F295" s="12"/>
      <c r="G295" s="22"/>
      <c r="H295" s="12"/>
      <c r="I295" s="12"/>
      <c r="J295" s="22"/>
      <c r="K295" s="23"/>
      <c r="L295" s="23"/>
      <c r="M295" s="23"/>
      <c r="N295" s="24"/>
      <c r="O295" s="24"/>
      <c r="P295" s="24"/>
      <c r="Q295" s="25"/>
    </row>
    <row r="296" spans="1:17" ht="16.5" thickBot="1" x14ac:dyDescent="0.3">
      <c r="A296" s="485" t="s">
        <v>34</v>
      </c>
      <c r="B296" s="484" t="s">
        <v>35</v>
      </c>
      <c r="C296" s="275" t="s">
        <v>36</v>
      </c>
      <c r="D296" s="276"/>
      <c r="E296" s="276"/>
      <c r="F296" s="277"/>
      <c r="G296" s="467" t="s">
        <v>37</v>
      </c>
      <c r="H296" s="468"/>
      <c r="I296" s="468"/>
      <c r="J296" s="469"/>
      <c r="K296" s="478" t="s">
        <v>38</v>
      </c>
      <c r="L296" s="467" t="s">
        <v>39</v>
      </c>
      <c r="M296" s="531"/>
      <c r="N296" s="531"/>
      <c r="O296" s="531"/>
      <c r="P296" s="531"/>
      <c r="Q296" s="532"/>
    </row>
    <row r="297" spans="1:17" ht="18" x14ac:dyDescent="0.25">
      <c r="A297" s="486"/>
      <c r="B297" s="473"/>
      <c r="C297" s="4" t="s">
        <v>40</v>
      </c>
      <c r="D297" s="2" t="s">
        <v>41</v>
      </c>
      <c r="E297" s="2" t="s">
        <v>42</v>
      </c>
      <c r="F297" s="2" t="s">
        <v>43</v>
      </c>
      <c r="G297" s="2" t="s">
        <v>24</v>
      </c>
      <c r="H297" s="2" t="s">
        <v>25</v>
      </c>
      <c r="I297" s="2" t="s">
        <v>26</v>
      </c>
      <c r="J297" s="3" t="s">
        <v>27</v>
      </c>
      <c r="K297" s="479"/>
      <c r="L297" s="2" t="s">
        <v>44</v>
      </c>
      <c r="M297" s="2" t="s">
        <v>45</v>
      </c>
      <c r="N297" s="2" t="s">
        <v>46</v>
      </c>
      <c r="O297" s="2" t="s">
        <v>47</v>
      </c>
      <c r="P297" s="2" t="s">
        <v>48</v>
      </c>
      <c r="Q297" s="188" t="s">
        <v>49</v>
      </c>
    </row>
    <row r="298" spans="1:17" x14ac:dyDescent="0.25">
      <c r="A298" s="556" t="s">
        <v>504</v>
      </c>
      <c r="B298" s="461">
        <f>+I298+I299+I300+I301+I302+I303</f>
        <v>233600</v>
      </c>
      <c r="C298" s="19" t="s">
        <v>128</v>
      </c>
      <c r="D298" s="21">
        <f>16*40</f>
        <v>640</v>
      </c>
      <c r="E298" s="22">
        <v>350</v>
      </c>
      <c r="F298" s="22">
        <f t="shared" ref="F298:F303" si="17">+D298*E298</f>
        <v>224000</v>
      </c>
      <c r="G298" s="22">
        <v>224000</v>
      </c>
      <c r="H298" s="22">
        <v>224000</v>
      </c>
      <c r="I298" s="22">
        <f t="shared" ref="I298:I304" si="18">+F298</f>
        <v>224000</v>
      </c>
      <c r="J298" s="22"/>
      <c r="K298" s="10" t="s">
        <v>51</v>
      </c>
      <c r="L298" s="10">
        <v>12</v>
      </c>
      <c r="M298" s="10"/>
      <c r="N298" s="24">
        <v>3</v>
      </c>
      <c r="O298" s="24">
        <v>1</v>
      </c>
      <c r="P298" s="24">
        <v>1</v>
      </c>
      <c r="Q298" s="25"/>
    </row>
    <row r="299" spans="1:17" x14ac:dyDescent="0.25">
      <c r="A299" s="557"/>
      <c r="B299" s="462"/>
      <c r="C299" s="19" t="s">
        <v>50</v>
      </c>
      <c r="D299" s="21">
        <v>40</v>
      </c>
      <c r="E299" s="22">
        <v>125</v>
      </c>
      <c r="F299" s="22">
        <f t="shared" si="17"/>
        <v>5000</v>
      </c>
      <c r="G299" s="22">
        <v>5000</v>
      </c>
      <c r="H299" s="22">
        <v>5000</v>
      </c>
      <c r="I299" s="22">
        <f t="shared" si="18"/>
        <v>5000</v>
      </c>
      <c r="J299" s="22"/>
      <c r="K299" s="10" t="s">
        <v>51</v>
      </c>
      <c r="L299" s="10">
        <v>12</v>
      </c>
      <c r="M299" s="23">
        <v>2</v>
      </c>
      <c r="N299" s="24">
        <v>3</v>
      </c>
      <c r="O299" s="24">
        <v>9</v>
      </c>
      <c r="P299" s="24">
        <v>2</v>
      </c>
      <c r="Q299" s="25"/>
    </row>
    <row r="300" spans="1:17" x14ac:dyDescent="0.25">
      <c r="A300" s="557"/>
      <c r="B300" s="462"/>
      <c r="C300" s="19" t="s">
        <v>124</v>
      </c>
      <c r="D300" s="21">
        <v>40</v>
      </c>
      <c r="E300" s="22">
        <v>30</v>
      </c>
      <c r="F300" s="22">
        <f t="shared" si="17"/>
        <v>1200</v>
      </c>
      <c r="G300" s="22">
        <v>1200</v>
      </c>
      <c r="H300" s="22">
        <v>1200</v>
      </c>
      <c r="I300" s="22">
        <f t="shared" si="18"/>
        <v>1200</v>
      </c>
      <c r="J300" s="22"/>
      <c r="K300" s="10" t="s">
        <v>51</v>
      </c>
      <c r="L300" s="10">
        <v>12</v>
      </c>
      <c r="M300" s="23">
        <v>2</v>
      </c>
      <c r="N300" s="24">
        <v>3</v>
      </c>
      <c r="O300" s="24">
        <v>9</v>
      </c>
      <c r="P300" s="24">
        <v>2</v>
      </c>
      <c r="Q300" s="25"/>
    </row>
    <row r="301" spans="1:17" x14ac:dyDescent="0.25">
      <c r="A301" s="557"/>
      <c r="B301" s="462"/>
      <c r="C301" s="19" t="s">
        <v>96</v>
      </c>
      <c r="D301" s="21">
        <v>10</v>
      </c>
      <c r="E301" s="22">
        <v>150</v>
      </c>
      <c r="F301" s="22">
        <f t="shared" si="17"/>
        <v>1500</v>
      </c>
      <c r="G301" s="22">
        <v>1500</v>
      </c>
      <c r="H301" s="22">
        <v>1500</v>
      </c>
      <c r="I301" s="22">
        <f t="shared" si="18"/>
        <v>1500</v>
      </c>
      <c r="J301" s="22"/>
      <c r="K301" s="10" t="s">
        <v>51</v>
      </c>
      <c r="L301" s="10">
        <v>12</v>
      </c>
      <c r="M301" s="23">
        <v>2</v>
      </c>
      <c r="N301" s="24">
        <v>3</v>
      </c>
      <c r="O301" s="24">
        <v>9</v>
      </c>
      <c r="P301" s="24">
        <v>2</v>
      </c>
      <c r="Q301" s="25"/>
    </row>
    <row r="302" spans="1:17" x14ac:dyDescent="0.25">
      <c r="A302" s="557"/>
      <c r="B302" s="462"/>
      <c r="C302" s="19" t="s">
        <v>53</v>
      </c>
      <c r="D302" s="21">
        <v>20</v>
      </c>
      <c r="E302" s="22">
        <v>10</v>
      </c>
      <c r="F302" s="22">
        <f t="shared" si="17"/>
        <v>200</v>
      </c>
      <c r="G302" s="22">
        <v>200</v>
      </c>
      <c r="H302" s="22">
        <v>200</v>
      </c>
      <c r="I302" s="22">
        <f t="shared" si="18"/>
        <v>200</v>
      </c>
      <c r="J302" s="22"/>
      <c r="K302" s="10" t="s">
        <v>51</v>
      </c>
      <c r="L302" s="10">
        <v>12</v>
      </c>
      <c r="M302" s="23">
        <v>2</v>
      </c>
      <c r="N302" s="24">
        <v>3</v>
      </c>
      <c r="O302" s="24">
        <v>9</v>
      </c>
      <c r="P302" s="24">
        <v>2</v>
      </c>
      <c r="Q302" s="25"/>
    </row>
    <row r="303" spans="1:17" x14ac:dyDescent="0.25">
      <c r="A303" s="593"/>
      <c r="B303" s="517"/>
      <c r="C303" s="195" t="s">
        <v>129</v>
      </c>
      <c r="D303" s="15">
        <v>2</v>
      </c>
      <c r="E303" s="12">
        <v>850</v>
      </c>
      <c r="F303" s="12">
        <f t="shared" si="17"/>
        <v>1700</v>
      </c>
      <c r="G303" s="12">
        <v>1700</v>
      </c>
      <c r="H303" s="12">
        <v>1700</v>
      </c>
      <c r="I303" s="12">
        <f t="shared" si="18"/>
        <v>1700</v>
      </c>
      <c r="J303" s="12"/>
      <c r="K303" s="10" t="s">
        <v>51</v>
      </c>
      <c r="L303" s="10">
        <v>12</v>
      </c>
      <c r="M303" s="23">
        <v>2</v>
      </c>
      <c r="N303" s="24">
        <v>3</v>
      </c>
      <c r="O303" s="24">
        <v>9</v>
      </c>
      <c r="P303" s="24">
        <v>2</v>
      </c>
      <c r="Q303" s="25"/>
    </row>
    <row r="304" spans="1:17" x14ac:dyDescent="0.25">
      <c r="A304" s="315"/>
      <c r="B304" s="204"/>
      <c r="C304" s="205"/>
      <c r="D304" s="206"/>
      <c r="E304" s="207"/>
      <c r="F304" s="436">
        <f>SUM(F298:F303)</f>
        <v>233600</v>
      </c>
      <c r="G304" s="207"/>
      <c r="H304" s="207"/>
      <c r="I304" s="207">
        <f t="shared" si="18"/>
        <v>233600</v>
      </c>
      <c r="J304" s="207"/>
      <c r="K304" s="201"/>
      <c r="L304" s="201"/>
      <c r="M304" s="201"/>
      <c r="N304" s="26"/>
      <c r="O304" s="26"/>
      <c r="P304" s="26"/>
      <c r="Q304" s="233"/>
    </row>
    <row r="305" spans="1:17" ht="19.5" thickBot="1" x14ac:dyDescent="0.35">
      <c r="A305" s="282" t="s">
        <v>33</v>
      </c>
      <c r="B305" s="283"/>
      <c r="C305" s="283"/>
      <c r="D305" s="283"/>
      <c r="E305" s="283"/>
      <c r="F305" s="283"/>
      <c r="G305" s="283"/>
      <c r="H305" s="283"/>
      <c r="I305" s="283"/>
      <c r="J305" s="283"/>
      <c r="K305" s="283"/>
      <c r="L305" s="283"/>
      <c r="M305" s="105"/>
      <c r="N305" s="105"/>
      <c r="O305" s="105"/>
      <c r="P305" s="105"/>
      <c r="Q305" s="187"/>
    </row>
    <row r="306" spans="1:17" ht="16.5" thickBot="1" x14ac:dyDescent="0.3">
      <c r="A306" s="485" t="s">
        <v>34</v>
      </c>
      <c r="B306" s="484" t="s">
        <v>35</v>
      </c>
      <c r="C306" s="275" t="s">
        <v>36</v>
      </c>
      <c r="D306" s="276"/>
      <c r="E306" s="276"/>
      <c r="F306" s="277"/>
      <c r="G306" s="467" t="s">
        <v>37</v>
      </c>
      <c r="H306" s="468"/>
      <c r="I306" s="468"/>
      <c r="J306" s="469"/>
      <c r="K306" s="478" t="s">
        <v>38</v>
      </c>
      <c r="L306" s="467" t="s">
        <v>39</v>
      </c>
      <c r="M306" s="531"/>
      <c r="N306" s="531"/>
      <c r="O306" s="531"/>
      <c r="P306" s="531"/>
      <c r="Q306" s="532"/>
    </row>
    <row r="307" spans="1:17" ht="18" x14ac:dyDescent="0.25">
      <c r="A307" s="486"/>
      <c r="B307" s="473"/>
      <c r="C307" s="4" t="s">
        <v>40</v>
      </c>
      <c r="D307" s="2" t="s">
        <v>41</v>
      </c>
      <c r="E307" s="2" t="s">
        <v>42</v>
      </c>
      <c r="F307" s="2" t="s">
        <v>43</v>
      </c>
      <c r="G307" s="2" t="s">
        <v>24</v>
      </c>
      <c r="H307" s="2" t="s">
        <v>25</v>
      </c>
      <c r="I307" s="2" t="s">
        <v>26</v>
      </c>
      <c r="J307" s="3" t="s">
        <v>27</v>
      </c>
      <c r="K307" s="479"/>
      <c r="L307" s="2" t="s">
        <v>44</v>
      </c>
      <c r="M307" s="2" t="s">
        <v>45</v>
      </c>
      <c r="N307" s="2" t="s">
        <v>46</v>
      </c>
      <c r="O307" s="2" t="s">
        <v>47</v>
      </c>
      <c r="P307" s="2" t="s">
        <v>48</v>
      </c>
      <c r="Q307" s="188" t="s">
        <v>49</v>
      </c>
    </row>
    <row r="308" spans="1:17" x14ac:dyDescent="0.25">
      <c r="A308" s="582" t="s">
        <v>130</v>
      </c>
      <c r="B308" s="461"/>
      <c r="C308" s="195" t="s">
        <v>131</v>
      </c>
      <c r="D308" s="21">
        <v>4</v>
      </c>
      <c r="E308" s="22">
        <v>1000</v>
      </c>
      <c r="F308" s="12">
        <f>+D308*E308</f>
        <v>4000</v>
      </c>
      <c r="G308" s="12"/>
      <c r="H308" s="12"/>
      <c r="I308" s="1"/>
      <c r="J308" s="12">
        <v>4000</v>
      </c>
      <c r="K308" s="10" t="s">
        <v>51</v>
      </c>
      <c r="L308" s="10">
        <v>12</v>
      </c>
      <c r="M308" s="23">
        <v>2</v>
      </c>
      <c r="N308" s="24">
        <v>3</v>
      </c>
      <c r="O308" s="24">
        <v>9</v>
      </c>
      <c r="P308" s="24">
        <v>2</v>
      </c>
      <c r="Q308" s="16"/>
    </row>
    <row r="309" spans="1:17" ht="24" x14ac:dyDescent="0.25">
      <c r="A309" s="583"/>
      <c r="B309" s="462"/>
      <c r="C309" s="195" t="s">
        <v>132</v>
      </c>
      <c r="D309" s="21">
        <v>200</v>
      </c>
      <c r="E309" s="22">
        <v>80</v>
      </c>
      <c r="F309" s="12">
        <f>+D309*E309</f>
        <v>16000</v>
      </c>
      <c r="G309" s="12"/>
      <c r="H309" s="12"/>
      <c r="I309" s="1"/>
      <c r="J309" s="12">
        <v>16000</v>
      </c>
      <c r="K309" s="10" t="s">
        <v>51</v>
      </c>
      <c r="L309" s="10">
        <v>12</v>
      </c>
      <c r="N309" s="23">
        <v>2</v>
      </c>
      <c r="O309" s="24">
        <v>2</v>
      </c>
      <c r="P309" s="24">
        <v>2</v>
      </c>
      <c r="Q309" s="25"/>
    </row>
    <row r="310" spans="1:17" ht="24" x14ac:dyDescent="0.25">
      <c r="A310" s="583"/>
      <c r="B310" s="462"/>
      <c r="C310" s="195" t="s">
        <v>133</v>
      </c>
      <c r="D310" s="21">
        <v>1</v>
      </c>
      <c r="E310" s="22">
        <v>3500</v>
      </c>
      <c r="F310" s="12">
        <f t="shared" ref="F310:F322" si="19">+D310*E310</f>
        <v>3500</v>
      </c>
      <c r="G310" s="12"/>
      <c r="H310" s="12"/>
      <c r="I310" s="1"/>
      <c r="J310" s="12">
        <v>3500</v>
      </c>
      <c r="K310" s="10" t="s">
        <v>51</v>
      </c>
      <c r="L310" s="10">
        <v>12</v>
      </c>
      <c r="M310" s="23"/>
      <c r="N310" s="24">
        <v>2</v>
      </c>
      <c r="O310" s="24">
        <v>8</v>
      </c>
      <c r="P310" s="24">
        <v>7</v>
      </c>
      <c r="Q310" s="25">
        <v>6</v>
      </c>
    </row>
    <row r="311" spans="1:17" ht="24" x14ac:dyDescent="0.25">
      <c r="A311" s="583"/>
      <c r="B311" s="462"/>
      <c r="C311" s="195" t="s">
        <v>134</v>
      </c>
      <c r="D311" s="21">
        <v>1</v>
      </c>
      <c r="E311" s="22">
        <v>45000</v>
      </c>
      <c r="F311" s="12">
        <f t="shared" si="19"/>
        <v>45000</v>
      </c>
      <c r="G311" s="12"/>
      <c r="H311" s="12"/>
      <c r="I311" s="1"/>
      <c r="J311" s="12">
        <v>45000</v>
      </c>
      <c r="K311" s="10" t="s">
        <v>51</v>
      </c>
      <c r="L311" s="10">
        <v>12</v>
      </c>
      <c r="M311" s="23"/>
      <c r="N311" s="24">
        <v>2</v>
      </c>
      <c r="O311" s="24">
        <v>8</v>
      </c>
      <c r="P311" s="24">
        <v>7</v>
      </c>
      <c r="Q311" s="25" t="s">
        <v>82</v>
      </c>
    </row>
    <row r="312" spans="1:17" x14ac:dyDescent="0.25">
      <c r="A312" s="583"/>
      <c r="B312" s="462"/>
      <c r="C312" s="195" t="s">
        <v>135</v>
      </c>
      <c r="D312" s="21">
        <v>1</v>
      </c>
      <c r="E312" s="22">
        <v>400000</v>
      </c>
      <c r="F312" s="12">
        <f t="shared" si="19"/>
        <v>400000</v>
      </c>
      <c r="G312" s="12"/>
      <c r="H312" s="12"/>
      <c r="I312" s="1"/>
      <c r="J312" s="12">
        <v>400000</v>
      </c>
      <c r="K312" s="10" t="s">
        <v>51</v>
      </c>
      <c r="L312" s="23">
        <v>12</v>
      </c>
      <c r="M312" s="23"/>
      <c r="N312" s="24">
        <v>2</v>
      </c>
      <c r="O312" s="24">
        <v>5</v>
      </c>
      <c r="P312" s="24">
        <v>1</v>
      </c>
      <c r="Q312" s="25"/>
    </row>
    <row r="313" spans="1:17" ht="24" x14ac:dyDescent="0.25">
      <c r="A313" s="583"/>
      <c r="B313" s="462"/>
      <c r="C313" s="195" t="s">
        <v>136</v>
      </c>
      <c r="D313" s="21">
        <v>200</v>
      </c>
      <c r="E313" s="22">
        <v>1200</v>
      </c>
      <c r="F313" s="12">
        <f t="shared" si="19"/>
        <v>240000</v>
      </c>
      <c r="G313" s="12"/>
      <c r="H313" s="12"/>
      <c r="I313" s="1"/>
      <c r="J313" s="12">
        <v>240000</v>
      </c>
      <c r="K313" s="10" t="s">
        <v>51</v>
      </c>
      <c r="L313" s="10">
        <v>12</v>
      </c>
      <c r="M313" s="10"/>
      <c r="N313" s="24">
        <v>3</v>
      </c>
      <c r="O313" s="24">
        <v>1</v>
      </c>
      <c r="P313" s="24">
        <v>1</v>
      </c>
      <c r="Q313" s="25"/>
    </row>
    <row r="314" spans="1:17" ht="24" x14ac:dyDescent="0.25">
      <c r="A314" s="583"/>
      <c r="B314" s="462"/>
      <c r="C314" s="195" t="s">
        <v>137</v>
      </c>
      <c r="D314" s="21">
        <v>16</v>
      </c>
      <c r="E314" s="22">
        <v>8000</v>
      </c>
      <c r="F314" s="12">
        <f t="shared" si="19"/>
        <v>128000</v>
      </c>
      <c r="G314" s="12"/>
      <c r="H314" s="12"/>
      <c r="I314" s="1"/>
      <c r="J314" s="12">
        <v>128000</v>
      </c>
      <c r="K314" s="10" t="s">
        <v>51</v>
      </c>
      <c r="L314" s="10">
        <v>12</v>
      </c>
      <c r="M314" s="10"/>
      <c r="N314" s="24">
        <v>2</v>
      </c>
      <c r="O314" s="24">
        <v>8</v>
      </c>
      <c r="P314" s="24">
        <v>7</v>
      </c>
      <c r="Q314" s="25" t="s">
        <v>80</v>
      </c>
    </row>
    <row r="315" spans="1:17" x14ac:dyDescent="0.25">
      <c r="A315" s="583"/>
      <c r="B315" s="462"/>
      <c r="C315" s="19" t="s">
        <v>138</v>
      </c>
      <c r="D315" s="21">
        <v>1</v>
      </c>
      <c r="E315" s="22">
        <v>100000</v>
      </c>
      <c r="F315" s="12">
        <f t="shared" si="19"/>
        <v>100000</v>
      </c>
      <c r="G315" s="12"/>
      <c r="H315" s="12"/>
      <c r="I315" s="1"/>
      <c r="J315" s="12">
        <v>100000</v>
      </c>
      <c r="K315" s="10" t="s">
        <v>51</v>
      </c>
      <c r="L315" s="10">
        <v>12</v>
      </c>
      <c r="M315" s="10"/>
      <c r="N315" s="24">
        <v>2</v>
      </c>
      <c r="O315" s="24">
        <v>8</v>
      </c>
      <c r="P315" s="24">
        <v>7</v>
      </c>
      <c r="Q315" s="25" t="s">
        <v>80</v>
      </c>
    </row>
    <row r="316" spans="1:17" x14ac:dyDescent="0.25">
      <c r="A316" s="583"/>
      <c r="B316" s="462"/>
      <c r="C316" s="19" t="s">
        <v>139</v>
      </c>
      <c r="D316" s="21">
        <v>2</v>
      </c>
      <c r="E316" s="22">
        <v>90000</v>
      </c>
      <c r="F316" s="12">
        <f t="shared" si="19"/>
        <v>180000</v>
      </c>
      <c r="G316" s="12"/>
      <c r="H316" s="12"/>
      <c r="I316" s="1"/>
      <c r="J316" s="12">
        <v>180000</v>
      </c>
      <c r="K316" s="10" t="s">
        <v>51</v>
      </c>
      <c r="L316" s="23">
        <v>12</v>
      </c>
      <c r="M316" s="23"/>
      <c r="N316" s="24">
        <v>2</v>
      </c>
      <c r="O316" s="24">
        <v>4</v>
      </c>
      <c r="P316" s="24">
        <v>1</v>
      </c>
      <c r="Q316" s="25"/>
    </row>
    <row r="317" spans="1:17" ht="24" x14ac:dyDescent="0.25">
      <c r="A317" s="583"/>
      <c r="B317" s="462"/>
      <c r="C317" s="19" t="s">
        <v>140</v>
      </c>
      <c r="D317" s="21">
        <v>1</v>
      </c>
      <c r="E317" s="22">
        <v>20000</v>
      </c>
      <c r="F317" s="12">
        <f t="shared" si="19"/>
        <v>20000</v>
      </c>
      <c r="G317" s="12"/>
      <c r="H317" s="12"/>
      <c r="I317" s="1"/>
      <c r="J317" s="12">
        <v>20000</v>
      </c>
      <c r="K317" s="10" t="s">
        <v>51</v>
      </c>
      <c r="L317" s="23">
        <v>12</v>
      </c>
      <c r="M317" s="23"/>
      <c r="N317" s="24">
        <v>2</v>
      </c>
      <c r="O317" s="24">
        <v>5</v>
      </c>
      <c r="P317" s="24">
        <v>2</v>
      </c>
      <c r="Q317" s="25"/>
    </row>
    <row r="318" spans="1:17" x14ac:dyDescent="0.25">
      <c r="A318" s="583"/>
      <c r="B318" s="462"/>
      <c r="C318" s="19" t="s">
        <v>141</v>
      </c>
      <c r="D318" s="21">
        <v>2</v>
      </c>
      <c r="E318" s="22">
        <v>25000</v>
      </c>
      <c r="F318" s="12">
        <f t="shared" si="19"/>
        <v>50000</v>
      </c>
      <c r="G318" s="12"/>
      <c r="H318" s="12"/>
      <c r="I318" s="1"/>
      <c r="J318" s="12">
        <v>50000</v>
      </c>
      <c r="K318" s="10" t="s">
        <v>51</v>
      </c>
      <c r="L318" s="23">
        <v>12</v>
      </c>
      <c r="M318" s="23"/>
      <c r="N318" s="24">
        <v>1</v>
      </c>
      <c r="O318" s="24">
        <v>3</v>
      </c>
      <c r="P318" s="24">
        <v>2</v>
      </c>
      <c r="Q318" s="25" t="s">
        <v>93</v>
      </c>
    </row>
    <row r="319" spans="1:17" x14ac:dyDescent="0.25">
      <c r="A319" s="583"/>
      <c r="B319" s="462"/>
      <c r="C319" s="196" t="s">
        <v>142</v>
      </c>
      <c r="D319" s="197">
        <v>2</v>
      </c>
      <c r="E319" s="12">
        <v>2500</v>
      </c>
      <c r="F319" s="12">
        <f t="shared" si="19"/>
        <v>5000</v>
      </c>
      <c r="G319" s="12"/>
      <c r="H319" s="12"/>
      <c r="I319" s="1"/>
      <c r="J319" s="12">
        <v>5000</v>
      </c>
      <c r="K319" s="10" t="s">
        <v>51</v>
      </c>
      <c r="L319" s="6">
        <v>12</v>
      </c>
      <c r="M319" s="6"/>
      <c r="N319" s="6">
        <v>3</v>
      </c>
      <c r="O319" s="16">
        <v>1</v>
      </c>
      <c r="P319" s="6">
        <v>1</v>
      </c>
      <c r="Q319" s="16" t="s">
        <v>93</v>
      </c>
    </row>
    <row r="320" spans="1:17" x14ac:dyDescent="0.25">
      <c r="A320" s="583"/>
      <c r="B320" s="462"/>
      <c r="C320" s="19" t="s">
        <v>143</v>
      </c>
      <c r="D320" s="200">
        <v>3</v>
      </c>
      <c r="E320" s="12">
        <f>300*45</f>
        <v>13500</v>
      </c>
      <c r="F320" s="12">
        <f t="shared" si="19"/>
        <v>40500</v>
      </c>
      <c r="G320" s="12"/>
      <c r="H320" s="12"/>
      <c r="I320" s="1"/>
      <c r="J320" s="12">
        <v>40500</v>
      </c>
      <c r="K320" s="10" t="s">
        <v>51</v>
      </c>
      <c r="L320" s="6">
        <v>12</v>
      </c>
      <c r="M320" s="6"/>
      <c r="N320" s="6">
        <v>2</v>
      </c>
      <c r="O320" s="16">
        <v>3</v>
      </c>
      <c r="P320" s="6">
        <v>2</v>
      </c>
      <c r="Q320" s="16"/>
    </row>
    <row r="321" spans="1:17" x14ac:dyDescent="0.25">
      <c r="A321" s="583"/>
      <c r="B321" s="462"/>
      <c r="C321" s="19" t="s">
        <v>64</v>
      </c>
      <c r="D321" s="215">
        <v>40</v>
      </c>
      <c r="E321" s="22">
        <v>190</v>
      </c>
      <c r="F321" s="12">
        <f t="shared" si="19"/>
        <v>7600</v>
      </c>
      <c r="G321" s="12"/>
      <c r="H321" s="22"/>
      <c r="I321" s="1"/>
      <c r="J321" s="12">
        <v>7600</v>
      </c>
      <c r="K321" s="10" t="s">
        <v>51</v>
      </c>
      <c r="L321" s="10">
        <v>12</v>
      </c>
      <c r="M321" s="23"/>
      <c r="N321" s="24">
        <v>3</v>
      </c>
      <c r="O321" s="24">
        <v>7</v>
      </c>
      <c r="P321" s="24">
        <v>1</v>
      </c>
      <c r="Q321" s="25" t="s">
        <v>95</v>
      </c>
    </row>
    <row r="322" spans="1:17" x14ac:dyDescent="0.25">
      <c r="A322" s="583"/>
      <c r="B322" s="462"/>
      <c r="C322" s="19" t="s">
        <v>50</v>
      </c>
      <c r="D322" s="215">
        <v>100</v>
      </c>
      <c r="E322" s="22">
        <v>125</v>
      </c>
      <c r="F322" s="12">
        <f t="shared" si="19"/>
        <v>12500</v>
      </c>
      <c r="G322" s="12"/>
      <c r="H322" s="12"/>
      <c r="I322" s="380"/>
      <c r="J322" s="12">
        <v>12500</v>
      </c>
      <c r="K322" s="10" t="s">
        <v>51</v>
      </c>
      <c r="L322" s="10">
        <v>12</v>
      </c>
      <c r="M322" s="23">
        <v>2</v>
      </c>
      <c r="N322" s="24">
        <v>3</v>
      </c>
      <c r="O322" s="24">
        <v>9</v>
      </c>
      <c r="P322" s="24">
        <v>2</v>
      </c>
      <c r="Q322" s="25"/>
    </row>
    <row r="323" spans="1:17" x14ac:dyDescent="0.25">
      <c r="A323" s="315"/>
      <c r="B323" s="204"/>
      <c r="C323" s="205"/>
      <c r="D323" s="432"/>
      <c r="E323" s="207"/>
      <c r="F323" s="436">
        <f>SUM(F308:F322)</f>
        <v>1252100</v>
      </c>
      <c r="G323" s="207"/>
      <c r="H323" s="207"/>
      <c r="I323" s="105"/>
      <c r="J323" s="207"/>
      <c r="K323" s="201"/>
      <c r="L323" s="201"/>
      <c r="M323" s="201"/>
      <c r="N323" s="26"/>
      <c r="O323" s="26"/>
      <c r="P323" s="26"/>
      <c r="Q323" s="233"/>
    </row>
    <row r="324" spans="1:17" ht="19.5" thickBot="1" x14ac:dyDescent="0.35">
      <c r="A324" s="282" t="s">
        <v>33</v>
      </c>
      <c r="B324" s="283"/>
      <c r="C324" s="283"/>
      <c r="D324" s="283"/>
      <c r="E324" s="283"/>
      <c r="F324" s="431"/>
      <c r="G324" s="283"/>
      <c r="H324" s="283"/>
      <c r="I324" s="283"/>
      <c r="J324" s="283"/>
      <c r="K324" s="283"/>
      <c r="L324" s="283"/>
      <c r="M324" s="105"/>
      <c r="N324" s="105"/>
      <c r="O324" s="105"/>
      <c r="P324" s="105"/>
      <c r="Q324" s="187"/>
    </row>
    <row r="325" spans="1:17" ht="16.5" thickBot="1" x14ac:dyDescent="0.3">
      <c r="A325" s="485" t="s">
        <v>34</v>
      </c>
      <c r="B325" s="484" t="s">
        <v>35</v>
      </c>
      <c r="C325" s="275" t="s">
        <v>36</v>
      </c>
      <c r="D325" s="276"/>
      <c r="E325" s="276"/>
      <c r="F325" s="277"/>
      <c r="G325" s="467" t="s">
        <v>37</v>
      </c>
      <c r="H325" s="468"/>
      <c r="I325" s="468"/>
      <c r="J325" s="469"/>
      <c r="K325" s="478" t="s">
        <v>38</v>
      </c>
      <c r="L325" s="467" t="s">
        <v>39</v>
      </c>
      <c r="M325" s="531"/>
      <c r="N325" s="531"/>
      <c r="O325" s="531"/>
      <c r="P325" s="531"/>
      <c r="Q325" s="532"/>
    </row>
    <row r="326" spans="1:17" ht="18" x14ac:dyDescent="0.25">
      <c r="A326" s="486"/>
      <c r="B326" s="473"/>
      <c r="C326" s="4" t="s">
        <v>40</v>
      </c>
      <c r="D326" s="2" t="s">
        <v>41</v>
      </c>
      <c r="E326" s="2" t="s">
        <v>42</v>
      </c>
      <c r="F326" s="2" t="s">
        <v>43</v>
      </c>
      <c r="G326" s="2" t="s">
        <v>24</v>
      </c>
      <c r="H326" s="2" t="s">
        <v>25</v>
      </c>
      <c r="I326" s="2" t="s">
        <v>26</v>
      </c>
      <c r="J326" s="3" t="s">
        <v>27</v>
      </c>
      <c r="K326" s="479"/>
      <c r="L326" s="2" t="s">
        <v>44</v>
      </c>
      <c r="M326" s="2" t="s">
        <v>45</v>
      </c>
      <c r="N326" s="2" t="s">
        <v>46</v>
      </c>
      <c r="O326" s="2" t="s">
        <v>47</v>
      </c>
      <c r="P326" s="2" t="s">
        <v>48</v>
      </c>
      <c r="Q326" s="188" t="s">
        <v>49</v>
      </c>
    </row>
    <row r="327" spans="1:17" x14ac:dyDescent="0.25">
      <c r="A327" s="556" t="s">
        <v>462</v>
      </c>
      <c r="B327" s="461">
        <v>400870</v>
      </c>
      <c r="C327" s="195" t="s">
        <v>65</v>
      </c>
      <c r="D327" s="21">
        <f>95*3</f>
        <v>285</v>
      </c>
      <c r="E327" s="22">
        <v>350</v>
      </c>
      <c r="F327" s="12">
        <f>+D327*E327</f>
        <v>99750</v>
      </c>
      <c r="G327" s="12"/>
      <c r="H327" s="12"/>
      <c r="I327" s="12">
        <f>+F327</f>
        <v>99750</v>
      </c>
      <c r="J327" s="12"/>
      <c r="K327" s="10" t="s">
        <v>51</v>
      </c>
      <c r="L327" s="10">
        <v>12</v>
      </c>
      <c r="M327" s="10"/>
      <c r="N327" s="24">
        <v>3</v>
      </c>
      <c r="O327" s="24">
        <v>1</v>
      </c>
      <c r="P327" s="24">
        <v>1</v>
      </c>
      <c r="Q327" s="16"/>
    </row>
    <row r="328" spans="1:17" x14ac:dyDescent="0.25">
      <c r="A328" s="557"/>
      <c r="B328" s="462"/>
      <c r="C328" s="195" t="s">
        <v>119</v>
      </c>
      <c r="D328" s="21">
        <f>95*3</f>
        <v>285</v>
      </c>
      <c r="E328" s="22">
        <v>750</v>
      </c>
      <c r="F328" s="12">
        <f t="shared" ref="F328:F361" si="20">+D328*E328</f>
        <v>213750</v>
      </c>
      <c r="G328" s="22"/>
      <c r="H328" s="12"/>
      <c r="I328" s="12">
        <f t="shared" ref="I328:I362" si="21">+F328</f>
        <v>213750</v>
      </c>
      <c r="J328" s="22"/>
      <c r="K328" s="10" t="s">
        <v>51</v>
      </c>
      <c r="L328" s="10">
        <v>12</v>
      </c>
      <c r="M328" s="10"/>
      <c r="N328" s="24">
        <v>3</v>
      </c>
      <c r="O328" s="24">
        <v>1</v>
      </c>
      <c r="P328" s="24">
        <v>1</v>
      </c>
      <c r="Q328" s="16"/>
    </row>
    <row r="329" spans="1:17" x14ac:dyDescent="0.25">
      <c r="A329" s="557"/>
      <c r="B329" s="462"/>
      <c r="C329" s="195" t="s">
        <v>144</v>
      </c>
      <c r="D329" s="21">
        <v>3</v>
      </c>
      <c r="E329" s="22">
        <v>125</v>
      </c>
      <c r="F329" s="12">
        <f t="shared" si="20"/>
        <v>375</v>
      </c>
      <c r="G329" s="22"/>
      <c r="H329" s="12"/>
      <c r="I329" s="12">
        <f t="shared" si="21"/>
        <v>375</v>
      </c>
      <c r="J329" s="22"/>
      <c r="K329" s="10" t="s">
        <v>51</v>
      </c>
      <c r="L329" s="23">
        <v>12</v>
      </c>
      <c r="M329" s="23">
        <v>2</v>
      </c>
      <c r="N329" s="24">
        <v>2</v>
      </c>
      <c r="O329" s="24">
        <v>8</v>
      </c>
      <c r="P329" s="24">
        <v>5</v>
      </c>
      <c r="Q329" s="25" t="s">
        <v>145</v>
      </c>
    </row>
    <row r="330" spans="1:17" x14ac:dyDescent="0.25">
      <c r="A330" s="557"/>
      <c r="B330" s="462"/>
      <c r="C330" s="195" t="s">
        <v>146</v>
      </c>
      <c r="D330" s="21">
        <v>3</v>
      </c>
      <c r="E330" s="22">
        <v>125</v>
      </c>
      <c r="F330" s="12">
        <f t="shared" si="20"/>
        <v>375</v>
      </c>
      <c r="G330" s="22"/>
      <c r="H330" s="12"/>
      <c r="I330" s="12">
        <f t="shared" si="21"/>
        <v>375</v>
      </c>
      <c r="J330" s="22"/>
      <c r="K330" s="10" t="s">
        <v>51</v>
      </c>
      <c r="L330" s="23">
        <v>12</v>
      </c>
      <c r="M330" s="23">
        <v>2</v>
      </c>
      <c r="N330" s="24">
        <v>2</v>
      </c>
      <c r="O330" s="24">
        <v>8</v>
      </c>
      <c r="P330" s="24">
        <v>5</v>
      </c>
      <c r="Q330" s="25" t="s">
        <v>145</v>
      </c>
    </row>
    <row r="331" spans="1:17" x14ac:dyDescent="0.25">
      <c r="A331" s="557"/>
      <c r="B331" s="462"/>
      <c r="C331" s="195" t="s">
        <v>147</v>
      </c>
      <c r="D331" s="21">
        <v>50</v>
      </c>
      <c r="E331" s="22">
        <v>38</v>
      </c>
      <c r="F331" s="12">
        <f t="shared" si="20"/>
        <v>1900</v>
      </c>
      <c r="G331" s="22"/>
      <c r="H331" s="12"/>
      <c r="I331" s="12">
        <f t="shared" si="21"/>
        <v>1900</v>
      </c>
      <c r="J331" s="22"/>
      <c r="K331" s="10" t="s">
        <v>51</v>
      </c>
      <c r="L331" s="23">
        <v>12</v>
      </c>
      <c r="M331" s="23">
        <v>2</v>
      </c>
      <c r="N331" s="24">
        <v>2</v>
      </c>
      <c r="O331" s="24">
        <v>8</v>
      </c>
      <c r="P331" s="24">
        <v>5</v>
      </c>
      <c r="Q331" s="25" t="s">
        <v>145</v>
      </c>
    </row>
    <row r="332" spans="1:17" x14ac:dyDescent="0.25">
      <c r="A332" s="557"/>
      <c r="B332" s="462"/>
      <c r="C332" s="195" t="s">
        <v>148</v>
      </c>
      <c r="D332" s="21">
        <v>10</v>
      </c>
      <c r="E332" s="22">
        <v>75</v>
      </c>
      <c r="F332" s="12">
        <f t="shared" si="20"/>
        <v>750</v>
      </c>
      <c r="G332" s="22"/>
      <c r="H332" s="12"/>
      <c r="I332" s="12">
        <f t="shared" si="21"/>
        <v>750</v>
      </c>
      <c r="J332" s="22"/>
      <c r="K332" s="10" t="s">
        <v>51</v>
      </c>
      <c r="L332" s="23">
        <v>12</v>
      </c>
      <c r="M332" s="23">
        <v>2</v>
      </c>
      <c r="N332" s="24">
        <v>2</v>
      </c>
      <c r="O332" s="24">
        <v>8</v>
      </c>
      <c r="P332" s="24">
        <v>5</v>
      </c>
      <c r="Q332" s="25" t="s">
        <v>145</v>
      </c>
    </row>
    <row r="333" spans="1:17" x14ac:dyDescent="0.25">
      <c r="A333" s="557"/>
      <c r="B333" s="462"/>
      <c r="C333" s="195" t="s">
        <v>149</v>
      </c>
      <c r="D333" s="21">
        <v>50</v>
      </c>
      <c r="E333" s="22">
        <v>70</v>
      </c>
      <c r="F333" s="12">
        <f t="shared" si="20"/>
        <v>3500</v>
      </c>
      <c r="G333" s="22"/>
      <c r="H333" s="12"/>
      <c r="I333" s="12">
        <f t="shared" si="21"/>
        <v>3500</v>
      </c>
      <c r="J333" s="22"/>
      <c r="K333" s="10" t="s">
        <v>51</v>
      </c>
      <c r="L333" s="23">
        <v>12</v>
      </c>
      <c r="M333" s="23">
        <v>2</v>
      </c>
      <c r="N333" s="24">
        <v>2</v>
      </c>
      <c r="O333" s="24">
        <v>8</v>
      </c>
      <c r="P333" s="24">
        <v>5</v>
      </c>
      <c r="Q333" s="25" t="s">
        <v>145</v>
      </c>
    </row>
    <row r="334" spans="1:17" x14ac:dyDescent="0.25">
      <c r="A334" s="557"/>
      <c r="B334" s="462"/>
      <c r="C334" s="195" t="s">
        <v>150</v>
      </c>
      <c r="D334" s="21">
        <v>10</v>
      </c>
      <c r="E334" s="22">
        <v>125</v>
      </c>
      <c r="F334" s="12">
        <f t="shared" si="20"/>
        <v>1250</v>
      </c>
      <c r="G334" s="22"/>
      <c r="H334" s="12"/>
      <c r="I334" s="12">
        <f t="shared" si="21"/>
        <v>1250</v>
      </c>
      <c r="J334" s="22"/>
      <c r="K334" s="10" t="s">
        <v>51</v>
      </c>
      <c r="L334" s="23">
        <v>12</v>
      </c>
      <c r="M334" s="23">
        <v>2</v>
      </c>
      <c r="N334" s="24">
        <v>2</v>
      </c>
      <c r="O334" s="24">
        <v>8</v>
      </c>
      <c r="P334" s="24">
        <v>5</v>
      </c>
      <c r="Q334" s="25" t="s">
        <v>145</v>
      </c>
    </row>
    <row r="335" spans="1:17" x14ac:dyDescent="0.25">
      <c r="A335" s="557"/>
      <c r="B335" s="462"/>
      <c r="C335" s="195" t="s">
        <v>151</v>
      </c>
      <c r="D335" s="21">
        <v>10</v>
      </c>
      <c r="E335" s="22">
        <v>80</v>
      </c>
      <c r="F335" s="12">
        <f t="shared" si="20"/>
        <v>800</v>
      </c>
      <c r="G335" s="22"/>
      <c r="H335" s="12"/>
      <c r="I335" s="12">
        <f t="shared" si="21"/>
        <v>800</v>
      </c>
      <c r="J335" s="22"/>
      <c r="K335" s="10" t="s">
        <v>51</v>
      </c>
      <c r="L335" s="23">
        <v>12</v>
      </c>
      <c r="M335" s="23">
        <v>2</v>
      </c>
      <c r="N335" s="24">
        <v>2</v>
      </c>
      <c r="O335" s="24">
        <v>8</v>
      </c>
      <c r="P335" s="24">
        <v>5</v>
      </c>
      <c r="Q335" s="25" t="s">
        <v>145</v>
      </c>
    </row>
    <row r="336" spans="1:17" ht="24" x14ac:dyDescent="0.25">
      <c r="A336" s="557"/>
      <c r="B336" s="462"/>
      <c r="C336" s="195" t="s">
        <v>152</v>
      </c>
      <c r="D336" s="21">
        <v>10</v>
      </c>
      <c r="E336" s="22">
        <v>150</v>
      </c>
      <c r="F336" s="12">
        <f t="shared" si="20"/>
        <v>1500</v>
      </c>
      <c r="G336" s="22"/>
      <c r="H336" s="12"/>
      <c r="I336" s="12">
        <f t="shared" si="21"/>
        <v>1500</v>
      </c>
      <c r="J336" s="22"/>
      <c r="K336" s="10" t="s">
        <v>51</v>
      </c>
      <c r="L336" s="23">
        <v>12</v>
      </c>
      <c r="M336" s="23">
        <v>2</v>
      </c>
      <c r="N336" s="24">
        <v>2</v>
      </c>
      <c r="O336" s="24">
        <v>8</v>
      </c>
      <c r="P336" s="24">
        <v>5</v>
      </c>
      <c r="Q336" s="25" t="s">
        <v>145</v>
      </c>
    </row>
    <row r="337" spans="1:17" x14ac:dyDescent="0.25">
      <c r="A337" s="557"/>
      <c r="B337" s="462"/>
      <c r="C337" s="195" t="s">
        <v>153</v>
      </c>
      <c r="D337" s="21">
        <v>10</v>
      </c>
      <c r="E337" s="22">
        <v>45</v>
      </c>
      <c r="F337" s="12">
        <f t="shared" si="20"/>
        <v>450</v>
      </c>
      <c r="G337" s="22"/>
      <c r="H337" s="12"/>
      <c r="I337" s="12">
        <f t="shared" si="21"/>
        <v>450</v>
      </c>
      <c r="J337" s="22"/>
      <c r="K337" s="10" t="s">
        <v>51</v>
      </c>
      <c r="L337" s="23">
        <v>12</v>
      </c>
      <c r="M337" s="23">
        <v>2</v>
      </c>
      <c r="N337" s="24">
        <v>2</v>
      </c>
      <c r="O337" s="24">
        <v>8</v>
      </c>
      <c r="P337" s="24">
        <v>5</v>
      </c>
      <c r="Q337" s="25" t="s">
        <v>145</v>
      </c>
    </row>
    <row r="338" spans="1:17" x14ac:dyDescent="0.25">
      <c r="A338" s="557"/>
      <c r="B338" s="462"/>
      <c r="C338" s="195" t="s">
        <v>154</v>
      </c>
      <c r="D338" s="21">
        <v>2</v>
      </c>
      <c r="E338" s="22">
        <v>1500</v>
      </c>
      <c r="F338" s="12">
        <f t="shared" si="20"/>
        <v>3000</v>
      </c>
      <c r="G338" s="22"/>
      <c r="H338" s="12"/>
      <c r="I338" s="12">
        <f t="shared" si="21"/>
        <v>3000</v>
      </c>
      <c r="J338" s="22"/>
      <c r="K338" s="10" t="s">
        <v>51</v>
      </c>
      <c r="L338" s="23">
        <v>12</v>
      </c>
      <c r="M338" s="23"/>
      <c r="N338" s="24">
        <v>3</v>
      </c>
      <c r="O338" s="24">
        <v>4</v>
      </c>
      <c r="P338" s="24">
        <v>1</v>
      </c>
      <c r="Q338" s="25"/>
    </row>
    <row r="339" spans="1:17" x14ac:dyDescent="0.25">
      <c r="A339" s="557"/>
      <c r="B339" s="462"/>
      <c r="C339" s="195" t="s">
        <v>155</v>
      </c>
      <c r="D339" s="21">
        <v>100</v>
      </c>
      <c r="E339" s="22">
        <v>125</v>
      </c>
      <c r="F339" s="12">
        <f t="shared" si="20"/>
        <v>12500</v>
      </c>
      <c r="G339" s="22"/>
      <c r="H339" s="12"/>
      <c r="I339" s="12">
        <f t="shared" si="21"/>
        <v>12500</v>
      </c>
      <c r="J339" s="22"/>
      <c r="K339" s="10" t="s">
        <v>51</v>
      </c>
      <c r="L339" s="23">
        <v>12</v>
      </c>
      <c r="M339" s="23"/>
      <c r="N339" s="24">
        <v>3</v>
      </c>
      <c r="O339" s="24">
        <v>2</v>
      </c>
      <c r="P339" s="24">
        <v>2</v>
      </c>
      <c r="Q339" s="25"/>
    </row>
    <row r="340" spans="1:17" x14ac:dyDescent="0.25">
      <c r="A340" s="557"/>
      <c r="B340" s="462"/>
      <c r="C340" s="195" t="s">
        <v>156</v>
      </c>
      <c r="D340" s="21">
        <v>100</v>
      </c>
      <c r="E340" s="22">
        <v>200</v>
      </c>
      <c r="F340" s="12">
        <f t="shared" si="20"/>
        <v>20000</v>
      </c>
      <c r="G340" s="22"/>
      <c r="H340" s="12"/>
      <c r="I340" s="12">
        <f t="shared" si="21"/>
        <v>20000</v>
      </c>
      <c r="J340" s="22"/>
      <c r="K340" s="10" t="s">
        <v>51</v>
      </c>
      <c r="L340" s="23">
        <v>12</v>
      </c>
      <c r="M340" s="23"/>
      <c r="N340" s="24">
        <v>3</v>
      </c>
      <c r="O340" s="24">
        <v>2</v>
      </c>
      <c r="P340" s="24">
        <v>2</v>
      </c>
      <c r="Q340" s="25"/>
    </row>
    <row r="341" spans="1:17" x14ac:dyDescent="0.25">
      <c r="A341" s="557"/>
      <c r="B341" s="462"/>
      <c r="C341" s="195" t="s">
        <v>157</v>
      </c>
      <c r="D341" s="21">
        <v>15</v>
      </c>
      <c r="E341" s="22">
        <v>85</v>
      </c>
      <c r="F341" s="12">
        <f t="shared" si="20"/>
        <v>1275</v>
      </c>
      <c r="G341" s="22"/>
      <c r="H341" s="12"/>
      <c r="I341" s="12">
        <f t="shared" si="21"/>
        <v>1275</v>
      </c>
      <c r="J341" s="22"/>
      <c r="K341" s="10" t="s">
        <v>51</v>
      </c>
      <c r="L341" s="10">
        <v>12</v>
      </c>
      <c r="M341" s="23">
        <v>2</v>
      </c>
      <c r="N341" s="24">
        <v>3</v>
      </c>
      <c r="O341" s="24">
        <v>9</v>
      </c>
      <c r="P341" s="24">
        <v>2</v>
      </c>
      <c r="Q341" s="25"/>
    </row>
    <row r="342" spans="1:17" x14ac:dyDescent="0.25">
      <c r="A342" s="557"/>
      <c r="B342" s="462"/>
      <c r="C342" s="195" t="s">
        <v>96</v>
      </c>
      <c r="D342" s="21">
        <v>3</v>
      </c>
      <c r="E342" s="22">
        <v>150</v>
      </c>
      <c r="F342" s="12">
        <f t="shared" si="20"/>
        <v>450</v>
      </c>
      <c r="G342" s="22"/>
      <c r="H342" s="12"/>
      <c r="I342" s="12">
        <f t="shared" si="21"/>
        <v>450</v>
      </c>
      <c r="J342" s="22"/>
      <c r="K342" s="10" t="s">
        <v>51</v>
      </c>
      <c r="L342" s="10">
        <v>12</v>
      </c>
      <c r="M342" s="23">
        <v>2</v>
      </c>
      <c r="N342" s="24">
        <v>3</v>
      </c>
      <c r="O342" s="24">
        <v>9</v>
      </c>
      <c r="P342" s="24">
        <v>2</v>
      </c>
      <c r="Q342" s="25"/>
    </row>
    <row r="343" spans="1:17" x14ac:dyDescent="0.25">
      <c r="A343" s="557"/>
      <c r="B343" s="462"/>
      <c r="C343" s="195" t="s">
        <v>158</v>
      </c>
      <c r="D343" s="21">
        <v>15</v>
      </c>
      <c r="E343" s="22">
        <v>70</v>
      </c>
      <c r="F343" s="12">
        <f t="shared" si="20"/>
        <v>1050</v>
      </c>
      <c r="G343" s="22"/>
      <c r="H343" s="12"/>
      <c r="I343" s="12">
        <f t="shared" si="21"/>
        <v>1050</v>
      </c>
      <c r="J343" s="22"/>
      <c r="K343" s="10" t="s">
        <v>51</v>
      </c>
      <c r="L343" s="10">
        <v>12</v>
      </c>
      <c r="M343" s="23">
        <v>2</v>
      </c>
      <c r="N343" s="24">
        <v>3</v>
      </c>
      <c r="O343" s="24">
        <v>9</v>
      </c>
      <c r="P343" s="24">
        <v>2</v>
      </c>
      <c r="Q343" s="25"/>
    </row>
    <row r="344" spans="1:17" ht="24" x14ac:dyDescent="0.25">
      <c r="A344" s="557"/>
      <c r="B344" s="462"/>
      <c r="C344" s="195" t="s">
        <v>159</v>
      </c>
      <c r="D344" s="21">
        <v>15</v>
      </c>
      <c r="E344" s="22">
        <v>25</v>
      </c>
      <c r="F344" s="12">
        <f t="shared" si="20"/>
        <v>375</v>
      </c>
      <c r="G344" s="22"/>
      <c r="H344" s="12"/>
      <c r="I344" s="12">
        <f t="shared" si="21"/>
        <v>375</v>
      </c>
      <c r="J344" s="22"/>
      <c r="K344" s="10" t="s">
        <v>51</v>
      </c>
      <c r="L344" s="10">
        <v>12</v>
      </c>
      <c r="M344" s="23">
        <v>2</v>
      </c>
      <c r="N344" s="24">
        <v>3</v>
      </c>
      <c r="O344" s="24">
        <v>9</v>
      </c>
      <c r="P344" s="24">
        <v>2</v>
      </c>
      <c r="Q344" s="25"/>
    </row>
    <row r="345" spans="1:17" x14ac:dyDescent="0.25">
      <c r="A345" s="557"/>
      <c r="B345" s="462"/>
      <c r="C345" s="195" t="s">
        <v>160</v>
      </c>
      <c r="D345" s="21">
        <v>12</v>
      </c>
      <c r="E345" s="22">
        <v>150</v>
      </c>
      <c r="F345" s="12">
        <f t="shared" si="20"/>
        <v>1800</v>
      </c>
      <c r="G345" s="22"/>
      <c r="H345" s="12"/>
      <c r="I345" s="12">
        <f t="shared" si="21"/>
        <v>1800</v>
      </c>
      <c r="J345" s="22"/>
      <c r="K345" s="10" t="s">
        <v>51</v>
      </c>
      <c r="L345" s="10">
        <v>12</v>
      </c>
      <c r="M345" s="23">
        <v>2</v>
      </c>
      <c r="N345" s="24">
        <v>3</v>
      </c>
      <c r="O345" s="24">
        <v>9</v>
      </c>
      <c r="P345" s="24">
        <v>2</v>
      </c>
      <c r="Q345" s="25"/>
    </row>
    <row r="346" spans="1:17" x14ac:dyDescent="0.25">
      <c r="A346" s="557"/>
      <c r="B346" s="462"/>
      <c r="C346" s="195" t="s">
        <v>161</v>
      </c>
      <c r="D346" s="21">
        <v>50</v>
      </c>
      <c r="E346" s="22">
        <v>45</v>
      </c>
      <c r="F346" s="12">
        <f t="shared" si="20"/>
        <v>2250</v>
      </c>
      <c r="G346" s="22"/>
      <c r="H346" s="12"/>
      <c r="I346" s="12">
        <f t="shared" si="21"/>
        <v>2250</v>
      </c>
      <c r="J346" s="22"/>
      <c r="K346" s="10" t="s">
        <v>51</v>
      </c>
      <c r="L346" s="10">
        <v>12</v>
      </c>
      <c r="M346" s="23">
        <v>2</v>
      </c>
      <c r="N346" s="24">
        <v>3</v>
      </c>
      <c r="O346" s="24">
        <v>9</v>
      </c>
      <c r="P346" s="24">
        <v>2</v>
      </c>
      <c r="Q346" s="25"/>
    </row>
    <row r="347" spans="1:17" x14ac:dyDescent="0.25">
      <c r="A347" s="557"/>
      <c r="B347" s="462"/>
      <c r="C347" s="195" t="s">
        <v>162</v>
      </c>
      <c r="D347" s="21">
        <v>15</v>
      </c>
      <c r="E347" s="22">
        <v>75</v>
      </c>
      <c r="F347" s="12">
        <f t="shared" si="20"/>
        <v>1125</v>
      </c>
      <c r="G347" s="22"/>
      <c r="H347" s="12"/>
      <c r="I347" s="12">
        <f t="shared" si="21"/>
        <v>1125</v>
      </c>
      <c r="J347" s="22"/>
      <c r="K347" s="10" t="s">
        <v>51</v>
      </c>
      <c r="L347" s="10">
        <v>12</v>
      </c>
      <c r="M347" s="23">
        <v>2</v>
      </c>
      <c r="N347" s="24">
        <v>3</v>
      </c>
      <c r="O347" s="24">
        <v>9</v>
      </c>
      <c r="P347" s="24">
        <v>2</v>
      </c>
      <c r="Q347" s="25"/>
    </row>
    <row r="348" spans="1:17" x14ac:dyDescent="0.25">
      <c r="A348" s="557"/>
      <c r="B348" s="462"/>
      <c r="C348" s="230" t="s">
        <v>163</v>
      </c>
      <c r="D348" s="21">
        <v>70</v>
      </c>
      <c r="E348" s="22">
        <v>40</v>
      </c>
      <c r="F348" s="12">
        <f t="shared" si="20"/>
        <v>2800</v>
      </c>
      <c r="G348" s="22"/>
      <c r="H348" s="12"/>
      <c r="I348" s="12">
        <f t="shared" si="21"/>
        <v>2800</v>
      </c>
      <c r="J348" s="22"/>
      <c r="K348" s="10" t="s">
        <v>51</v>
      </c>
      <c r="L348" s="10">
        <v>12</v>
      </c>
      <c r="M348" s="23">
        <v>2</v>
      </c>
      <c r="N348" s="24">
        <v>3</v>
      </c>
      <c r="O348" s="24">
        <v>9</v>
      </c>
      <c r="P348" s="24">
        <v>2</v>
      </c>
      <c r="Q348" s="25"/>
    </row>
    <row r="349" spans="1:17" x14ac:dyDescent="0.25">
      <c r="A349" s="557"/>
      <c r="B349" s="462"/>
      <c r="C349" s="229" t="s">
        <v>87</v>
      </c>
      <c r="D349" s="21">
        <v>30</v>
      </c>
      <c r="E349" s="22">
        <v>40</v>
      </c>
      <c r="F349" s="12">
        <f t="shared" si="20"/>
        <v>1200</v>
      </c>
      <c r="G349" s="22"/>
      <c r="H349" s="12"/>
      <c r="I349" s="12">
        <f t="shared" si="21"/>
        <v>1200</v>
      </c>
      <c r="J349" s="22"/>
      <c r="K349" s="10" t="s">
        <v>51</v>
      </c>
      <c r="L349" s="10">
        <v>12</v>
      </c>
      <c r="M349" s="23">
        <v>2</v>
      </c>
      <c r="N349" s="24">
        <v>3</v>
      </c>
      <c r="O349" s="24">
        <v>9</v>
      </c>
      <c r="P349" s="24">
        <v>2</v>
      </c>
      <c r="Q349" s="25"/>
    </row>
    <row r="350" spans="1:17" x14ac:dyDescent="0.25">
      <c r="A350" s="557"/>
      <c r="B350" s="462"/>
      <c r="C350" s="229" t="s">
        <v>164</v>
      </c>
      <c r="D350" s="21">
        <v>50</v>
      </c>
      <c r="E350" s="22">
        <v>80</v>
      </c>
      <c r="F350" s="12">
        <f t="shared" si="20"/>
        <v>4000</v>
      </c>
      <c r="G350" s="22"/>
      <c r="H350" s="12"/>
      <c r="I350" s="12">
        <f t="shared" si="21"/>
        <v>4000</v>
      </c>
      <c r="J350" s="22"/>
      <c r="K350" s="10" t="s">
        <v>51</v>
      </c>
      <c r="L350" s="10">
        <v>12</v>
      </c>
      <c r="M350" s="23">
        <v>2</v>
      </c>
      <c r="N350" s="24">
        <v>3</v>
      </c>
      <c r="O350" s="24">
        <v>9</v>
      </c>
      <c r="P350" s="24">
        <v>2</v>
      </c>
      <c r="Q350" s="25"/>
    </row>
    <row r="351" spans="1:17" x14ac:dyDescent="0.25">
      <c r="A351" s="557"/>
      <c r="B351" s="462"/>
      <c r="C351" s="229" t="s">
        <v>165</v>
      </c>
      <c r="D351" s="21">
        <v>45</v>
      </c>
      <c r="E351" s="22">
        <v>8</v>
      </c>
      <c r="F351" s="12">
        <f t="shared" si="20"/>
        <v>360</v>
      </c>
      <c r="G351" s="22"/>
      <c r="H351" s="12"/>
      <c r="I351" s="12">
        <f t="shared" si="21"/>
        <v>360</v>
      </c>
      <c r="J351" s="22"/>
      <c r="K351" s="10" t="s">
        <v>51</v>
      </c>
      <c r="L351" s="10">
        <v>12</v>
      </c>
      <c r="M351" s="23">
        <v>2</v>
      </c>
      <c r="N351" s="24">
        <v>3</v>
      </c>
      <c r="O351" s="24">
        <v>9</v>
      </c>
      <c r="P351" s="24">
        <v>2</v>
      </c>
      <c r="Q351" s="25"/>
    </row>
    <row r="352" spans="1:17" ht="24" x14ac:dyDescent="0.25">
      <c r="A352" s="557"/>
      <c r="B352" s="462"/>
      <c r="C352" s="229" t="s">
        <v>166</v>
      </c>
      <c r="D352" s="21">
        <v>10</v>
      </c>
      <c r="E352" s="22">
        <v>100</v>
      </c>
      <c r="F352" s="12">
        <f t="shared" si="20"/>
        <v>1000</v>
      </c>
      <c r="G352" s="22"/>
      <c r="H352" s="12"/>
      <c r="I352" s="12">
        <f t="shared" si="21"/>
        <v>1000</v>
      </c>
      <c r="J352" s="22"/>
      <c r="K352" s="10" t="s">
        <v>51</v>
      </c>
      <c r="L352" s="10">
        <v>12</v>
      </c>
      <c r="M352" s="23">
        <v>2</v>
      </c>
      <c r="N352" s="24">
        <v>3</v>
      </c>
      <c r="O352" s="24">
        <v>9</v>
      </c>
      <c r="P352" s="24">
        <v>2</v>
      </c>
      <c r="Q352" s="25"/>
    </row>
    <row r="353" spans="1:17" x14ac:dyDescent="0.25">
      <c r="A353" s="557"/>
      <c r="B353" s="462"/>
      <c r="C353" s="229" t="s">
        <v>167</v>
      </c>
      <c r="D353" s="21">
        <v>70</v>
      </c>
      <c r="E353" s="22">
        <v>9</v>
      </c>
      <c r="F353" s="12">
        <f t="shared" si="20"/>
        <v>630</v>
      </c>
      <c r="G353" s="22"/>
      <c r="H353" s="12"/>
      <c r="I353" s="12">
        <f t="shared" si="21"/>
        <v>630</v>
      </c>
      <c r="J353" s="22"/>
      <c r="K353" s="10" t="s">
        <v>51</v>
      </c>
      <c r="L353" s="10">
        <v>12</v>
      </c>
      <c r="M353" s="23">
        <v>2</v>
      </c>
      <c r="N353" s="24">
        <v>3</v>
      </c>
      <c r="O353" s="24">
        <v>9</v>
      </c>
      <c r="P353" s="24">
        <v>2</v>
      </c>
      <c r="Q353" s="25"/>
    </row>
    <row r="354" spans="1:17" x14ac:dyDescent="0.25">
      <c r="A354" s="557"/>
      <c r="B354" s="462"/>
      <c r="C354" s="229" t="s">
        <v>168</v>
      </c>
      <c r="D354" s="21">
        <v>70</v>
      </c>
      <c r="E354" s="22">
        <v>9</v>
      </c>
      <c r="F354" s="12">
        <f t="shared" si="20"/>
        <v>630</v>
      </c>
      <c r="G354" s="22"/>
      <c r="H354" s="12"/>
      <c r="I354" s="12">
        <f t="shared" si="21"/>
        <v>630</v>
      </c>
      <c r="J354" s="22"/>
      <c r="K354" s="10" t="s">
        <v>51</v>
      </c>
      <c r="L354" s="10">
        <v>12</v>
      </c>
      <c r="M354" s="23">
        <v>2</v>
      </c>
      <c r="N354" s="24">
        <v>3</v>
      </c>
      <c r="O354" s="24">
        <v>9</v>
      </c>
      <c r="P354" s="24">
        <v>2</v>
      </c>
      <c r="Q354" s="25"/>
    </row>
    <row r="355" spans="1:17" x14ac:dyDescent="0.25">
      <c r="A355" s="557"/>
      <c r="B355" s="462"/>
      <c r="C355" s="229" t="s">
        <v>169</v>
      </c>
      <c r="D355" s="21">
        <v>50</v>
      </c>
      <c r="E355" s="22">
        <v>25</v>
      </c>
      <c r="F355" s="12">
        <f t="shared" si="20"/>
        <v>1250</v>
      </c>
      <c r="G355" s="22"/>
      <c r="H355" s="12"/>
      <c r="I355" s="12">
        <f t="shared" si="21"/>
        <v>1250</v>
      </c>
      <c r="J355" s="22"/>
      <c r="K355" s="10" t="s">
        <v>51</v>
      </c>
      <c r="L355" s="10">
        <v>12</v>
      </c>
      <c r="M355" s="23">
        <v>2</v>
      </c>
      <c r="N355" s="24">
        <v>3</v>
      </c>
      <c r="O355" s="24">
        <v>9</v>
      </c>
      <c r="P355" s="24">
        <v>2</v>
      </c>
      <c r="Q355" s="25"/>
    </row>
    <row r="356" spans="1:17" x14ac:dyDescent="0.25">
      <c r="A356" s="557"/>
      <c r="B356" s="462"/>
      <c r="C356" s="229" t="s">
        <v>170</v>
      </c>
      <c r="D356" s="21">
        <v>20</v>
      </c>
      <c r="E356" s="22">
        <v>45</v>
      </c>
      <c r="F356" s="12">
        <f t="shared" si="20"/>
        <v>900</v>
      </c>
      <c r="G356" s="22"/>
      <c r="H356" s="12"/>
      <c r="I356" s="12">
        <f t="shared" si="21"/>
        <v>900</v>
      </c>
      <c r="J356" s="22"/>
      <c r="K356" s="10" t="s">
        <v>51</v>
      </c>
      <c r="L356" s="10">
        <v>12</v>
      </c>
      <c r="M356" s="23">
        <v>2</v>
      </c>
      <c r="N356" s="24">
        <v>3</v>
      </c>
      <c r="O356" s="24">
        <v>9</v>
      </c>
      <c r="P356" s="24">
        <v>2</v>
      </c>
      <c r="Q356" s="25"/>
    </row>
    <row r="357" spans="1:17" x14ac:dyDescent="0.25">
      <c r="A357" s="557"/>
      <c r="B357" s="462"/>
      <c r="C357" s="229" t="s">
        <v>171</v>
      </c>
      <c r="D357" s="21">
        <v>15</v>
      </c>
      <c r="E357" s="22">
        <v>45</v>
      </c>
      <c r="F357" s="12">
        <f t="shared" si="20"/>
        <v>675</v>
      </c>
      <c r="G357" s="22"/>
      <c r="H357" s="12"/>
      <c r="I357" s="12">
        <f t="shared" si="21"/>
        <v>675</v>
      </c>
      <c r="J357" s="22"/>
      <c r="K357" s="10" t="s">
        <v>51</v>
      </c>
      <c r="L357" s="10">
        <v>12</v>
      </c>
      <c r="M357" s="23">
        <v>2</v>
      </c>
      <c r="N357" s="24">
        <v>3</v>
      </c>
      <c r="O357" s="24">
        <v>9</v>
      </c>
      <c r="P357" s="24">
        <v>2</v>
      </c>
      <c r="Q357" s="25"/>
    </row>
    <row r="358" spans="1:17" x14ac:dyDescent="0.25">
      <c r="A358" s="557"/>
      <c r="B358" s="462"/>
      <c r="C358" s="195" t="s">
        <v>483</v>
      </c>
      <c r="D358" s="21">
        <v>10</v>
      </c>
      <c r="E358" s="22">
        <v>4000</v>
      </c>
      <c r="F358" s="12">
        <f>+D358*E358</f>
        <v>40000</v>
      </c>
      <c r="G358" s="22"/>
      <c r="H358" s="12"/>
      <c r="I358" s="12">
        <f>+F358</f>
        <v>40000</v>
      </c>
      <c r="J358" s="22"/>
      <c r="K358" s="10" t="s">
        <v>51</v>
      </c>
      <c r="L358" s="10">
        <v>12</v>
      </c>
      <c r="M358" s="10"/>
      <c r="N358" s="24">
        <v>2</v>
      </c>
      <c r="O358" s="24">
        <v>3</v>
      </c>
      <c r="P358" s="24">
        <v>1</v>
      </c>
      <c r="Q358" s="25"/>
    </row>
    <row r="359" spans="1:17" x14ac:dyDescent="0.25">
      <c r="A359" s="557"/>
      <c r="B359" s="462"/>
      <c r="C359" s="195" t="s">
        <v>484</v>
      </c>
      <c r="D359" s="21">
        <v>15</v>
      </c>
      <c r="E359" s="22">
        <v>2500</v>
      </c>
      <c r="F359" s="12">
        <f>+D359*E359</f>
        <v>37500</v>
      </c>
      <c r="G359" s="22"/>
      <c r="H359" s="12"/>
      <c r="I359" s="12">
        <f>+F359</f>
        <v>37500</v>
      </c>
      <c r="J359" s="22"/>
      <c r="K359" s="10" t="s">
        <v>51</v>
      </c>
      <c r="L359" s="10">
        <v>12</v>
      </c>
      <c r="M359" s="10"/>
      <c r="N359" s="24">
        <v>2</v>
      </c>
      <c r="O359" s="24">
        <v>3</v>
      </c>
      <c r="P359" s="24">
        <v>1</v>
      </c>
      <c r="Q359" s="25"/>
    </row>
    <row r="360" spans="1:17" x14ac:dyDescent="0.25">
      <c r="A360" s="557"/>
      <c r="B360" s="462"/>
      <c r="C360" s="195" t="s">
        <v>468</v>
      </c>
      <c r="D360" s="21">
        <v>15</v>
      </c>
      <c r="E360" s="22">
        <v>2500</v>
      </c>
      <c r="F360" s="12">
        <f t="shared" si="20"/>
        <v>37500</v>
      </c>
      <c r="G360" s="22"/>
      <c r="H360" s="12"/>
      <c r="I360" s="12">
        <f t="shared" si="21"/>
        <v>37500</v>
      </c>
      <c r="J360" s="22"/>
      <c r="K360" s="10" t="s">
        <v>51</v>
      </c>
      <c r="L360" s="10">
        <v>12</v>
      </c>
      <c r="M360" s="10"/>
      <c r="N360" s="24">
        <v>2</v>
      </c>
      <c r="O360" s="24">
        <v>3</v>
      </c>
      <c r="P360" s="24">
        <v>1</v>
      </c>
      <c r="Q360" s="25"/>
    </row>
    <row r="361" spans="1:17" ht="24" x14ac:dyDescent="0.25">
      <c r="A361" s="557"/>
      <c r="B361" s="462"/>
      <c r="C361" s="229" t="s">
        <v>55</v>
      </c>
      <c r="D361" s="21">
        <v>40</v>
      </c>
      <c r="E361" s="22">
        <v>190</v>
      </c>
      <c r="F361" s="12">
        <f t="shared" si="20"/>
        <v>7600</v>
      </c>
      <c r="G361" s="22"/>
      <c r="H361" s="12"/>
      <c r="I361" s="12">
        <f t="shared" si="21"/>
        <v>7600</v>
      </c>
      <c r="J361" s="22"/>
      <c r="K361" s="10" t="s">
        <v>51</v>
      </c>
      <c r="L361" s="10">
        <v>12</v>
      </c>
      <c r="M361" s="23"/>
      <c r="N361" s="24">
        <v>3</v>
      </c>
      <c r="O361" s="24">
        <v>7</v>
      </c>
      <c r="P361" s="24">
        <v>1</v>
      </c>
      <c r="Q361" s="25" t="s">
        <v>95</v>
      </c>
    </row>
    <row r="362" spans="1:17" x14ac:dyDescent="0.25">
      <c r="A362" s="557"/>
      <c r="B362" s="278"/>
      <c r="C362" s="230"/>
      <c r="D362" s="21"/>
      <c r="E362" s="22"/>
      <c r="F362" s="350">
        <f>SUM(F327:F361)</f>
        <v>504270</v>
      </c>
      <c r="G362" s="22"/>
      <c r="H362" s="12"/>
      <c r="I362" s="12">
        <f t="shared" si="21"/>
        <v>504270</v>
      </c>
      <c r="J362" s="22"/>
      <c r="K362" s="23"/>
      <c r="L362" s="23"/>
      <c r="M362" s="23"/>
      <c r="N362" s="24"/>
      <c r="O362" s="24"/>
      <c r="P362" s="24"/>
      <c r="Q362" s="25"/>
    </row>
    <row r="363" spans="1:17" s="212" customFormat="1" x14ac:dyDescent="0.25">
      <c r="A363" s="557"/>
      <c r="B363" s="330"/>
      <c r="C363" s="229"/>
      <c r="D363" s="15"/>
      <c r="E363" s="12"/>
      <c r="F363" s="12"/>
      <c r="G363" s="12"/>
      <c r="H363" s="12"/>
      <c r="I363" s="12"/>
      <c r="J363" s="12"/>
      <c r="K363" s="10"/>
      <c r="L363" s="10"/>
      <c r="M363" s="10"/>
      <c r="N363" s="6"/>
      <c r="O363" s="6"/>
      <c r="P363" s="6"/>
      <c r="Q363" s="16"/>
    </row>
    <row r="364" spans="1:17" ht="19.5" thickBot="1" x14ac:dyDescent="0.35">
      <c r="A364" s="279"/>
      <c r="B364" s="279"/>
      <c r="C364" s="279"/>
      <c r="D364" s="279"/>
      <c r="E364" s="279"/>
      <c r="F364" s="279"/>
      <c r="G364" s="279"/>
      <c r="H364" s="279"/>
      <c r="I364" s="279"/>
      <c r="J364" s="279"/>
      <c r="K364" s="279"/>
      <c r="L364" s="279"/>
    </row>
    <row r="365" spans="1:17" ht="16.5" thickBot="1" x14ac:dyDescent="0.3">
      <c r="A365" s="489" t="s">
        <v>15</v>
      </c>
      <c r="B365" s="472" t="s">
        <v>16</v>
      </c>
      <c r="C365" s="472" t="s">
        <v>17</v>
      </c>
      <c r="D365" s="472" t="s">
        <v>18</v>
      </c>
      <c r="E365" s="472" t="s">
        <v>19</v>
      </c>
      <c r="F365" s="470" t="s">
        <v>20</v>
      </c>
      <c r="G365" s="467" t="s">
        <v>21</v>
      </c>
      <c r="H365" s="474"/>
      <c r="I365" s="474"/>
      <c r="J365" s="475"/>
      <c r="K365" s="480" t="s">
        <v>22</v>
      </c>
      <c r="L365" s="481"/>
      <c r="M365" s="594" t="s">
        <v>23</v>
      </c>
      <c r="N365" s="595"/>
      <c r="O365" s="595"/>
      <c r="P365" s="595"/>
      <c r="Q365" s="596"/>
    </row>
    <row r="366" spans="1:17" ht="15.75" thickBot="1" x14ac:dyDescent="0.3">
      <c r="A366" s="486"/>
      <c r="B366" s="473"/>
      <c r="C366" s="473"/>
      <c r="D366" s="473"/>
      <c r="E366" s="473"/>
      <c r="F366" s="471"/>
      <c r="G366" s="4" t="s">
        <v>24</v>
      </c>
      <c r="H366" s="2" t="s">
        <v>25</v>
      </c>
      <c r="I366" s="2" t="s">
        <v>26</v>
      </c>
      <c r="J366" s="3" t="s">
        <v>27</v>
      </c>
      <c r="K366" s="482"/>
      <c r="L366" s="483"/>
      <c r="M366" s="597"/>
      <c r="N366" s="598"/>
      <c r="O366" s="598"/>
      <c r="P366" s="598"/>
      <c r="Q366" s="599"/>
    </row>
    <row r="367" spans="1:17" ht="38.25" x14ac:dyDescent="0.25">
      <c r="A367" s="198" t="s">
        <v>172</v>
      </c>
      <c r="B367" s="202" t="s">
        <v>173</v>
      </c>
      <c r="C367" s="8" t="s">
        <v>174</v>
      </c>
      <c r="D367" s="8" t="s">
        <v>175</v>
      </c>
      <c r="E367" s="211"/>
      <c r="F367" s="199">
        <v>1</v>
      </c>
      <c r="G367" s="7"/>
      <c r="H367" s="7"/>
      <c r="I367" s="7"/>
      <c r="J367" s="7"/>
      <c r="K367" s="501">
        <v>1000000</v>
      </c>
      <c r="L367" s="502"/>
      <c r="M367" s="492"/>
      <c r="N367" s="493"/>
      <c r="O367" s="493"/>
      <c r="P367" s="493"/>
      <c r="Q367" s="494"/>
    </row>
    <row r="368" spans="1:17" x14ac:dyDescent="0.25">
      <c r="A368" s="250"/>
      <c r="B368" s="257"/>
      <c r="C368" s="258"/>
      <c r="D368" s="258"/>
      <c r="E368" s="259"/>
      <c r="F368" s="260"/>
      <c r="G368" s="261"/>
      <c r="H368" s="261"/>
      <c r="I368" s="261"/>
      <c r="J368" s="261"/>
      <c r="K368" s="262"/>
      <c r="L368" s="262"/>
      <c r="M368" s="263"/>
      <c r="N368" s="263"/>
      <c r="O368" s="263"/>
      <c r="P368" s="263"/>
      <c r="Q368" s="263"/>
    </row>
    <row r="369" spans="6:8" x14ac:dyDescent="0.25">
      <c r="F369" s="14"/>
      <c r="H369" s="11"/>
    </row>
  </sheetData>
  <mergeCells count="209">
    <mergeCell ref="A258:A268"/>
    <mergeCell ref="A253:A255"/>
    <mergeCell ref="A251:A252"/>
    <mergeCell ref="G188:J188"/>
    <mergeCell ref="G225:J225"/>
    <mergeCell ref="F221:F222"/>
    <mergeCell ref="G221:J221"/>
    <mergeCell ref="K367:L367"/>
    <mergeCell ref="G306:J306"/>
    <mergeCell ref="K306:K307"/>
    <mergeCell ref="A271:A279"/>
    <mergeCell ref="A284:A293"/>
    <mergeCell ref="K282:K283"/>
    <mergeCell ref="A306:A307"/>
    <mergeCell ref="A325:A326"/>
    <mergeCell ref="A296:A297"/>
    <mergeCell ref="A298:A303"/>
    <mergeCell ref="A365:A366"/>
    <mergeCell ref="A327:A363"/>
    <mergeCell ref="K296:K297"/>
    <mergeCell ref="L296:Q296"/>
    <mergeCell ref="B284:B292"/>
    <mergeCell ref="M367:Q367"/>
    <mergeCell ref="M365:Q366"/>
    <mergeCell ref="L282:Q282"/>
    <mergeCell ref="A282:A283"/>
    <mergeCell ref="A308:A322"/>
    <mergeCell ref="B308:B322"/>
    <mergeCell ref="B327:B361"/>
    <mergeCell ref="C365:C366"/>
    <mergeCell ref="G325:J325"/>
    <mergeCell ref="L251:Q251"/>
    <mergeCell ref="K365:L366"/>
    <mergeCell ref="B306:B307"/>
    <mergeCell ref="B296:B297"/>
    <mergeCell ref="K325:K326"/>
    <mergeCell ref="B325:B326"/>
    <mergeCell ref="B298:B303"/>
    <mergeCell ref="L325:Q325"/>
    <mergeCell ref="B365:B366"/>
    <mergeCell ref="L306:Q306"/>
    <mergeCell ref="D365:D366"/>
    <mergeCell ref="E365:E366"/>
    <mergeCell ref="F365:F366"/>
    <mergeCell ref="G365:J365"/>
    <mergeCell ref="B271:B279"/>
    <mergeCell ref="B258:B268"/>
    <mergeCell ref="B253:B255"/>
    <mergeCell ref="G296:J296"/>
    <mergeCell ref="B251:B252"/>
    <mergeCell ref="G251:J251"/>
    <mergeCell ref="K251:K252"/>
    <mergeCell ref="B282:B283"/>
    <mergeCell ref="G282:J282"/>
    <mergeCell ref="C149:C150"/>
    <mergeCell ref="D149:D150"/>
    <mergeCell ref="E149:E150"/>
    <mergeCell ref="K225:K226"/>
    <mergeCell ref="A236:A247"/>
    <mergeCell ref="B236:B247"/>
    <mergeCell ref="B190:B203"/>
    <mergeCell ref="A190:A203"/>
    <mergeCell ref="A225:A226"/>
    <mergeCell ref="B225:B226"/>
    <mergeCell ref="A205:A218"/>
    <mergeCell ref="B205:B218"/>
    <mergeCell ref="A162:A164"/>
    <mergeCell ref="B162:B164"/>
    <mergeCell ref="A167:A168"/>
    <mergeCell ref="B167:B168"/>
    <mergeCell ref="A227:A233"/>
    <mergeCell ref="B227:B233"/>
    <mergeCell ref="A153:A154"/>
    <mergeCell ref="B153:B154"/>
    <mergeCell ref="A221:A222"/>
    <mergeCell ref="B221:B222"/>
    <mergeCell ref="C221:C222"/>
    <mergeCell ref="D221:D222"/>
    <mergeCell ref="B6:D6"/>
    <mergeCell ref="G6:I6"/>
    <mergeCell ref="G7:I7"/>
    <mergeCell ref="B18:B31"/>
    <mergeCell ref="A37:A52"/>
    <mergeCell ref="A9:L9"/>
    <mergeCell ref="K16:K17"/>
    <mergeCell ref="L16:Q16"/>
    <mergeCell ref="A34:L34"/>
    <mergeCell ref="A35:A36"/>
    <mergeCell ref="B35:B36"/>
    <mergeCell ref="C35:F35"/>
    <mergeCell ref="G35:J35"/>
    <mergeCell ref="K35:K36"/>
    <mergeCell ref="L35:Q35"/>
    <mergeCell ref="K12:L12"/>
    <mergeCell ref="A149:A150"/>
    <mergeCell ref="B149:B150"/>
    <mergeCell ref="M12:Q12"/>
    <mergeCell ref="A18:A31"/>
    <mergeCell ref="A15:L15"/>
    <mergeCell ref="A16:A17"/>
    <mergeCell ref="B16:B17"/>
    <mergeCell ref="G16:J16"/>
    <mergeCell ref="K13:L13"/>
    <mergeCell ref="M13:Q13"/>
    <mergeCell ref="C16:F16"/>
    <mergeCell ref="G68:J68"/>
    <mergeCell ref="F68:F69"/>
    <mergeCell ref="C68:C69"/>
    <mergeCell ref="M68:Q69"/>
    <mergeCell ref="B37:B52"/>
    <mergeCell ref="D68:D69"/>
    <mergeCell ref="E68:E69"/>
    <mergeCell ref="M70:Q70"/>
    <mergeCell ref="K68:L69"/>
    <mergeCell ref="A72:A73"/>
    <mergeCell ref="B72:B73"/>
    <mergeCell ref="B137:B138"/>
    <mergeCell ref="G72:J72"/>
    <mergeCell ref="K72:K73"/>
    <mergeCell ref="L72:Q72"/>
    <mergeCell ref="A74:A78"/>
    <mergeCell ref="B74:B78"/>
    <mergeCell ref="A68:A69"/>
    <mergeCell ref="B68:B69"/>
    <mergeCell ref="L137:Q137"/>
    <mergeCell ref="K137:K138"/>
    <mergeCell ref="A137:A138"/>
    <mergeCell ref="G137:J137"/>
    <mergeCell ref="B90:B95"/>
    <mergeCell ref="A80:A84"/>
    <mergeCell ref="B80:B84"/>
    <mergeCell ref="A128:A129"/>
    <mergeCell ref="B128:B129"/>
    <mergeCell ref="G128:J128"/>
    <mergeCell ref="K128:K129"/>
    <mergeCell ref="L128:Q128"/>
    <mergeCell ref="C99:F99"/>
    <mergeCell ref="G99:J99"/>
    <mergeCell ref="K99:K100"/>
    <mergeCell ref="L99:Q99"/>
    <mergeCell ref="A106:A122"/>
    <mergeCell ref="B106:B122"/>
    <mergeCell ref="A101:A102"/>
    <mergeCell ref="B101:B102"/>
    <mergeCell ref="G125:J125"/>
    <mergeCell ref="K125:K126"/>
    <mergeCell ref="L125:Q125"/>
    <mergeCell ref="F10:F11"/>
    <mergeCell ref="G10:G11"/>
    <mergeCell ref="K188:K189"/>
    <mergeCell ref="A139:A144"/>
    <mergeCell ref="B139:B144"/>
    <mergeCell ref="A90:A95"/>
    <mergeCell ref="K151:L151"/>
    <mergeCell ref="B88:B89"/>
    <mergeCell ref="B188:B189"/>
    <mergeCell ref="G153:J153"/>
    <mergeCell ref="K153:K154"/>
    <mergeCell ref="A173:A179"/>
    <mergeCell ref="B173:B179"/>
    <mergeCell ref="K70:L70"/>
    <mergeCell ref="A130:A134"/>
    <mergeCell ref="B130:B134"/>
    <mergeCell ref="A125:A126"/>
    <mergeCell ref="B125:B126"/>
    <mergeCell ref="G88:J88"/>
    <mergeCell ref="K88:K89"/>
    <mergeCell ref="L88:Q88"/>
    <mergeCell ref="A98:L98"/>
    <mergeCell ref="A99:A100"/>
    <mergeCell ref="B99:B100"/>
    <mergeCell ref="L225:Q225"/>
    <mergeCell ref="B5:D5"/>
    <mergeCell ref="A7:C7"/>
    <mergeCell ref="A8:B8"/>
    <mergeCell ref="A10:A11"/>
    <mergeCell ref="B10:C11"/>
    <mergeCell ref="D10:D11"/>
    <mergeCell ref="E10:E11"/>
    <mergeCell ref="L188:Q188"/>
    <mergeCell ref="A188:A189"/>
    <mergeCell ref="K186:L186"/>
    <mergeCell ref="M186:Q186"/>
    <mergeCell ref="M184:Q185"/>
    <mergeCell ref="A88:A89"/>
    <mergeCell ref="H10:K10"/>
    <mergeCell ref="L10:L11"/>
    <mergeCell ref="M10:R11"/>
    <mergeCell ref="A184:A185"/>
    <mergeCell ref="B184:B185"/>
    <mergeCell ref="C184:C185"/>
    <mergeCell ref="A55:A65"/>
    <mergeCell ref="B55:B65"/>
    <mergeCell ref="E221:E222"/>
    <mergeCell ref="K221:L222"/>
    <mergeCell ref="M221:Q222"/>
    <mergeCell ref="K223:L223"/>
    <mergeCell ref="M223:Q223"/>
    <mergeCell ref="D184:D185"/>
    <mergeCell ref="E184:E185"/>
    <mergeCell ref="M151:Q151"/>
    <mergeCell ref="M149:Q150"/>
    <mergeCell ref="G184:J184"/>
    <mergeCell ref="K184:L185"/>
    <mergeCell ref="F184:F185"/>
    <mergeCell ref="L153:Q153"/>
    <mergeCell ref="K149:L150"/>
    <mergeCell ref="G149:J149"/>
    <mergeCell ref="F149:F150"/>
  </mergeCells>
  <dataValidations count="1">
    <dataValidation allowBlank="1" showInputMessage="1" showErrorMessage="1" promptTitle="Descripción del Producto" prompt="Describa brevemente en que consiste el producto" sqref="B367:B368 B186 B151 B12 B70 B223"/>
  </dataValidations>
  <pageMargins left="0.70866141732283472" right="0.70866141732283472" top="0.74803149606299213" bottom="0.74803149606299213" header="0.31496062992125984" footer="0.31496062992125984"/>
  <pageSetup paperSize="5" scale="66" fitToHeight="0" orientation="landscape" r:id="rId1"/>
  <rowBreaks count="6" manualBreakCount="6">
    <brk id="33" max="16383" man="1"/>
    <brk id="79" max="16383" man="1"/>
    <brk id="182" max="16383" man="1"/>
    <brk id="235" max="16383" man="1"/>
    <brk id="281" max="16383" man="1"/>
    <brk id="323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6"/>
  <sheetViews>
    <sheetView view="pageBreakPreview" topLeftCell="A40" zoomScaleSheetLayoutView="100" workbookViewId="0">
      <selection activeCell="G46" sqref="G46"/>
    </sheetView>
  </sheetViews>
  <sheetFormatPr baseColWidth="10" defaultColWidth="11.42578125" defaultRowHeight="12.75" x14ac:dyDescent="0.2"/>
  <cols>
    <col min="1" max="1" width="16.5703125" style="27" customWidth="1"/>
    <col min="2" max="2" width="67.5703125" style="27" customWidth="1"/>
    <col min="3" max="3" width="25.5703125" style="27" customWidth="1"/>
    <col min="4" max="4" width="21.7109375" style="27" customWidth="1"/>
    <col min="5" max="5" width="17.85546875" style="27" customWidth="1"/>
    <col min="6" max="6" width="13.7109375" style="27" bestFit="1" customWidth="1"/>
    <col min="7" max="7" width="17.42578125" style="27" customWidth="1"/>
    <col min="8" max="9" width="13.7109375" style="27" bestFit="1" customWidth="1"/>
    <col min="10" max="16384" width="11.42578125" style="27"/>
  </cols>
  <sheetData>
    <row r="1" spans="1:8" ht="57" customHeight="1" thickBot="1" x14ac:dyDescent="0.25">
      <c r="A1" s="601" t="s">
        <v>176</v>
      </c>
      <c r="B1" s="602"/>
      <c r="C1" s="603"/>
      <c r="D1" s="604"/>
    </row>
    <row r="2" spans="1:8" ht="21.75" customHeight="1" x14ac:dyDescent="0.2">
      <c r="A2" s="605" t="s">
        <v>177</v>
      </c>
      <c r="B2" s="607" t="s">
        <v>178</v>
      </c>
      <c r="C2" s="609">
        <v>2016</v>
      </c>
      <c r="D2" s="610"/>
    </row>
    <row r="3" spans="1:8" ht="18" customHeight="1" thickBot="1" x14ac:dyDescent="0.25">
      <c r="A3" s="606"/>
      <c r="B3" s="608"/>
      <c r="C3" s="28" t="s">
        <v>179</v>
      </c>
      <c r="D3" s="28" t="s">
        <v>180</v>
      </c>
      <c r="E3" s="29"/>
    </row>
    <row r="4" spans="1:8" ht="20.100000000000001" customHeight="1" x14ac:dyDescent="0.2">
      <c r="A4" s="30"/>
      <c r="B4" s="31" t="s">
        <v>181</v>
      </c>
      <c r="C4" s="32"/>
      <c r="D4" s="33"/>
      <c r="E4" s="29"/>
    </row>
    <row r="5" spans="1:8" s="39" customFormat="1" ht="20.100000000000001" customHeight="1" x14ac:dyDescent="0.2">
      <c r="A5" s="34" t="s">
        <v>182</v>
      </c>
      <c r="B5" s="35" t="s">
        <v>183</v>
      </c>
      <c r="C5" s="36">
        <f>+C6+C12+C17+C22</f>
        <v>303641467</v>
      </c>
      <c r="D5" s="36">
        <f>+D6+D12+D17+D22</f>
        <v>366269506</v>
      </c>
      <c r="E5" s="37"/>
      <c r="F5" s="38"/>
    </row>
    <row r="6" spans="1:8" ht="20.100000000000001" customHeight="1" x14ac:dyDescent="0.2">
      <c r="A6" s="40" t="s">
        <v>184</v>
      </c>
      <c r="B6" s="41" t="s">
        <v>185</v>
      </c>
      <c r="C6" s="42">
        <v>86678754</v>
      </c>
      <c r="D6" s="42">
        <f>SUM(D7:D11)</f>
        <v>92405357</v>
      </c>
      <c r="E6" s="29"/>
      <c r="F6" s="29"/>
      <c r="H6" s="43"/>
    </row>
    <row r="7" spans="1:8" ht="20.100000000000001" customHeight="1" x14ac:dyDescent="0.2">
      <c r="A7" s="44">
        <v>2.1</v>
      </c>
      <c r="B7" s="45" t="s">
        <v>186</v>
      </c>
      <c r="C7" s="46">
        <v>79662057</v>
      </c>
      <c r="D7" s="46">
        <v>80310947</v>
      </c>
      <c r="E7" s="29"/>
      <c r="H7" s="43"/>
    </row>
    <row r="8" spans="1:8" ht="20.100000000000001" customHeight="1" x14ac:dyDescent="0.2">
      <c r="A8" s="47">
        <v>2.2000000000000002</v>
      </c>
      <c r="B8" s="45" t="s">
        <v>187</v>
      </c>
      <c r="C8" s="46">
        <v>1232043</v>
      </c>
      <c r="D8" s="46">
        <v>3150410</v>
      </c>
      <c r="H8" s="43"/>
    </row>
    <row r="9" spans="1:8" ht="20.100000000000001" customHeight="1" x14ac:dyDescent="0.2">
      <c r="A9" s="47">
        <v>2.2999999999999998</v>
      </c>
      <c r="B9" s="45" t="s">
        <v>188</v>
      </c>
      <c r="C9" s="46">
        <v>2400000</v>
      </c>
      <c r="D9" s="46">
        <v>3944000</v>
      </c>
      <c r="H9" s="43"/>
    </row>
    <row r="10" spans="1:8" ht="20.100000000000001" customHeight="1" x14ac:dyDescent="0.2">
      <c r="A10" s="47">
        <v>2.4</v>
      </c>
      <c r="B10" s="45" t="s">
        <v>189</v>
      </c>
      <c r="C10" s="46">
        <v>1620000</v>
      </c>
      <c r="D10" s="46">
        <v>2000000</v>
      </c>
      <c r="H10" s="43"/>
    </row>
    <row r="11" spans="1:8" ht="20.100000000000001" customHeight="1" x14ac:dyDescent="0.2">
      <c r="A11" s="47">
        <v>2.6</v>
      </c>
      <c r="B11" s="45" t="s">
        <v>190</v>
      </c>
      <c r="C11" s="46">
        <v>1764654</v>
      </c>
      <c r="D11" s="46">
        <v>3000000</v>
      </c>
      <c r="G11" s="43"/>
      <c r="H11" s="43"/>
    </row>
    <row r="12" spans="1:8" s="49" customFormat="1" ht="20.100000000000001" customHeight="1" x14ac:dyDescent="0.2">
      <c r="A12" s="48" t="s">
        <v>191</v>
      </c>
      <c r="B12" s="41" t="s">
        <v>192</v>
      </c>
      <c r="C12" s="42">
        <f>+SUM(C13:C16)</f>
        <v>74855963</v>
      </c>
      <c r="D12" s="42">
        <f>SUM(D13:D16)</f>
        <v>81471947</v>
      </c>
      <c r="E12" s="29"/>
      <c r="F12" s="29"/>
      <c r="G12" s="29"/>
      <c r="H12" s="29"/>
    </row>
    <row r="13" spans="1:8" ht="20.100000000000001" customHeight="1" x14ac:dyDescent="0.2">
      <c r="A13" s="44">
        <v>2.1</v>
      </c>
      <c r="B13" s="45" t="s">
        <v>186</v>
      </c>
      <c r="C13" s="46">
        <v>18736945</v>
      </c>
      <c r="D13" s="50">
        <v>23593164</v>
      </c>
      <c r="E13" s="43"/>
      <c r="H13" s="43"/>
    </row>
    <row r="14" spans="1:8" ht="20.100000000000001" customHeight="1" x14ac:dyDescent="0.2">
      <c r="A14" s="47">
        <v>2.2000000000000002</v>
      </c>
      <c r="B14" s="45" t="s">
        <v>187</v>
      </c>
      <c r="C14" s="46">
        <v>38880326</v>
      </c>
      <c r="D14" s="50">
        <v>38334555</v>
      </c>
      <c r="E14" s="43"/>
      <c r="F14" s="43"/>
      <c r="H14" s="43"/>
    </row>
    <row r="15" spans="1:8" ht="20.100000000000001" customHeight="1" x14ac:dyDescent="0.2">
      <c r="A15" s="47">
        <v>2.2999999999999998</v>
      </c>
      <c r="B15" s="45" t="s">
        <v>188</v>
      </c>
      <c r="C15" s="46">
        <v>15378692</v>
      </c>
      <c r="D15" s="50">
        <v>17378228</v>
      </c>
      <c r="E15" s="43"/>
      <c r="H15" s="43"/>
    </row>
    <row r="16" spans="1:8" ht="20.100000000000001" customHeight="1" x14ac:dyDescent="0.2">
      <c r="A16" s="51">
        <v>2.6</v>
      </c>
      <c r="B16" s="45" t="s">
        <v>190</v>
      </c>
      <c r="C16" s="50">
        <v>1860000</v>
      </c>
      <c r="D16" s="50">
        <v>2166000</v>
      </c>
      <c r="E16" s="43"/>
      <c r="H16" s="43"/>
    </row>
    <row r="17" spans="1:9" s="49" customFormat="1" ht="20.100000000000001" customHeight="1" x14ac:dyDescent="0.2">
      <c r="A17" s="48" t="s">
        <v>193</v>
      </c>
      <c r="B17" s="41" t="s">
        <v>194</v>
      </c>
      <c r="C17" s="42">
        <f>SUM(C18:C21)</f>
        <v>101879926</v>
      </c>
      <c r="D17" s="42">
        <f>SUM(D18:D21)</f>
        <v>135630862</v>
      </c>
      <c r="E17" s="29"/>
      <c r="F17" s="29"/>
    </row>
    <row r="18" spans="1:9" ht="20.100000000000001" customHeight="1" x14ac:dyDescent="0.2">
      <c r="A18" s="44">
        <v>2.1</v>
      </c>
      <c r="B18" s="45" t="s">
        <v>186</v>
      </c>
      <c r="C18" s="50">
        <v>87848632</v>
      </c>
      <c r="D18" s="50">
        <v>105522948</v>
      </c>
      <c r="E18" s="52"/>
      <c r="G18" s="29"/>
      <c r="H18" s="52"/>
      <c r="I18" s="43"/>
    </row>
    <row r="19" spans="1:9" ht="20.100000000000001" customHeight="1" x14ac:dyDescent="0.2">
      <c r="A19" s="51">
        <v>2.2000000000000002</v>
      </c>
      <c r="B19" s="45" t="s">
        <v>187</v>
      </c>
      <c r="C19" s="50">
        <v>10613573</v>
      </c>
      <c r="D19" s="50">
        <v>8760000</v>
      </c>
      <c r="E19" s="52"/>
      <c r="G19" s="29"/>
      <c r="H19" s="53"/>
    </row>
    <row r="20" spans="1:9" ht="20.100000000000001" customHeight="1" x14ac:dyDescent="0.2">
      <c r="A20" s="51" t="s">
        <v>195</v>
      </c>
      <c r="B20" s="45" t="s">
        <v>188</v>
      </c>
      <c r="C20" s="50">
        <v>3117721</v>
      </c>
      <c r="D20" s="50">
        <v>20987914</v>
      </c>
      <c r="E20" s="52"/>
      <c r="G20" s="29"/>
      <c r="H20" s="53"/>
    </row>
    <row r="21" spans="1:9" ht="20.100000000000001" customHeight="1" x14ac:dyDescent="0.2">
      <c r="A21" s="51">
        <v>2.6</v>
      </c>
      <c r="B21" s="45" t="s">
        <v>190</v>
      </c>
      <c r="C21" s="50">
        <v>300000</v>
      </c>
      <c r="D21" s="50">
        <v>360000</v>
      </c>
      <c r="E21" s="52"/>
      <c r="G21" s="29"/>
      <c r="H21" s="53"/>
    </row>
    <row r="22" spans="1:9" s="49" customFormat="1" ht="20.100000000000001" customHeight="1" x14ac:dyDescent="0.2">
      <c r="A22" s="48" t="s">
        <v>196</v>
      </c>
      <c r="B22" s="41" t="s">
        <v>197</v>
      </c>
      <c r="C22" s="42">
        <f>SUM(C23:C25)</f>
        <v>40226824</v>
      </c>
      <c r="D22" s="42">
        <f>SUM(D23:D25)</f>
        <v>56761340</v>
      </c>
      <c r="E22" s="52"/>
      <c r="F22" s="29"/>
      <c r="G22" s="29"/>
      <c r="H22" s="52"/>
    </row>
    <row r="23" spans="1:9" ht="20.100000000000001" customHeight="1" x14ac:dyDescent="0.2">
      <c r="A23" s="44">
        <v>2.1</v>
      </c>
      <c r="B23" s="45" t="s">
        <v>186</v>
      </c>
      <c r="C23" s="50">
        <v>11831263</v>
      </c>
      <c r="D23" s="50">
        <v>12124698</v>
      </c>
      <c r="E23" s="52"/>
      <c r="G23" s="29"/>
      <c r="H23" s="54"/>
    </row>
    <row r="24" spans="1:9" ht="20.100000000000001" customHeight="1" x14ac:dyDescent="0.2">
      <c r="A24" s="51" t="s">
        <v>198</v>
      </c>
      <c r="B24" s="45" t="s">
        <v>187</v>
      </c>
      <c r="C24" s="50">
        <v>27145561</v>
      </c>
      <c r="D24" s="50">
        <v>31814000</v>
      </c>
      <c r="E24" s="52"/>
      <c r="G24" s="29"/>
      <c r="H24" s="54"/>
    </row>
    <row r="25" spans="1:9" ht="20.100000000000001" customHeight="1" x14ac:dyDescent="0.2">
      <c r="A25" s="51" t="s">
        <v>195</v>
      </c>
      <c r="B25" s="55" t="s">
        <v>188</v>
      </c>
      <c r="C25" s="50">
        <v>1250000</v>
      </c>
      <c r="D25" s="50">
        <v>12822642</v>
      </c>
      <c r="E25" s="52"/>
      <c r="F25" s="43"/>
      <c r="G25" s="29"/>
      <c r="H25" s="54"/>
    </row>
    <row r="26" spans="1:9" ht="20.100000000000001" customHeight="1" x14ac:dyDescent="0.2">
      <c r="A26" s="166" t="s">
        <v>199</v>
      </c>
      <c r="B26" s="167" t="s">
        <v>200</v>
      </c>
      <c r="C26" s="168"/>
      <c r="D26" s="168">
        <v>8000000</v>
      </c>
      <c r="E26" s="52"/>
      <c r="F26" s="43"/>
      <c r="G26" s="29"/>
      <c r="H26" s="56"/>
    </row>
    <row r="27" spans="1:9" s="39" customFormat="1" ht="36" customHeight="1" x14ac:dyDescent="0.2">
      <c r="A27" s="34" t="s">
        <v>201</v>
      </c>
      <c r="B27" s="35" t="s">
        <v>202</v>
      </c>
      <c r="C27" s="36">
        <v>17408776</v>
      </c>
      <c r="D27" s="36">
        <f>+D28+D32+D36+D41</f>
        <v>32595446</v>
      </c>
      <c r="E27" s="57"/>
      <c r="F27" s="38"/>
      <c r="G27" s="29"/>
      <c r="H27" s="58"/>
    </row>
    <row r="28" spans="1:9" ht="33" customHeight="1" x14ac:dyDescent="0.2">
      <c r="A28" s="48" t="s">
        <v>203</v>
      </c>
      <c r="B28" s="169" t="s">
        <v>204</v>
      </c>
      <c r="C28" s="42">
        <f>SUM(C29:C31)</f>
        <v>8890276</v>
      </c>
      <c r="D28" s="42">
        <f>SUM(D29:D31)</f>
        <v>14002443</v>
      </c>
      <c r="E28" s="59"/>
      <c r="G28" s="29"/>
      <c r="H28" s="54"/>
    </row>
    <row r="29" spans="1:9" ht="20.100000000000001" customHeight="1" x14ac:dyDescent="0.2">
      <c r="A29" s="44">
        <v>2.1</v>
      </c>
      <c r="B29" s="45" t="s">
        <v>186</v>
      </c>
      <c r="C29" s="50">
        <v>7325276</v>
      </c>
      <c r="D29" s="46">
        <v>9629000</v>
      </c>
      <c r="E29" s="52"/>
      <c r="G29" s="29"/>
      <c r="H29" s="54"/>
    </row>
    <row r="30" spans="1:9" ht="20.100000000000001" customHeight="1" x14ac:dyDescent="0.2">
      <c r="A30" s="44">
        <v>2.2000000000000002</v>
      </c>
      <c r="B30" s="45" t="s">
        <v>205</v>
      </c>
      <c r="C30" s="50">
        <v>815000</v>
      </c>
      <c r="D30" s="50">
        <v>2891443</v>
      </c>
      <c r="E30" s="52"/>
      <c r="G30" s="29"/>
      <c r="H30" s="56"/>
    </row>
    <row r="31" spans="1:9" ht="20.100000000000001" customHeight="1" x14ac:dyDescent="0.2">
      <c r="A31" s="51">
        <v>2.2999999999999998</v>
      </c>
      <c r="B31" s="45" t="s">
        <v>188</v>
      </c>
      <c r="C31" s="46">
        <v>750000</v>
      </c>
      <c r="D31" s="46">
        <v>1482000</v>
      </c>
      <c r="E31" s="52"/>
      <c r="H31" s="54"/>
    </row>
    <row r="32" spans="1:9" s="49" customFormat="1" ht="36" customHeight="1" x14ac:dyDescent="0.2">
      <c r="A32" s="40" t="s">
        <v>206</v>
      </c>
      <c r="B32" s="41" t="s">
        <v>207</v>
      </c>
      <c r="C32" s="42">
        <f>SUM(C33:C35)</f>
        <v>850000</v>
      </c>
      <c r="D32" s="42">
        <f>SUM(D33:D35)</f>
        <v>4926200</v>
      </c>
      <c r="E32" s="52"/>
      <c r="H32" s="56"/>
    </row>
    <row r="33" spans="1:7" ht="20.100000000000001" customHeight="1" x14ac:dyDescent="0.2">
      <c r="A33" s="44">
        <v>2.1</v>
      </c>
      <c r="B33" s="45" t="s">
        <v>186</v>
      </c>
      <c r="C33" s="170"/>
      <c r="D33" s="46">
        <v>1936200</v>
      </c>
      <c r="E33" s="52"/>
      <c r="G33" s="43"/>
    </row>
    <row r="34" spans="1:7" ht="20.100000000000001" customHeight="1" x14ac:dyDescent="0.2">
      <c r="A34" s="44">
        <v>2.2000000000000002</v>
      </c>
      <c r="B34" s="45" t="s">
        <v>205</v>
      </c>
      <c r="C34" s="46">
        <v>450000</v>
      </c>
      <c r="D34" s="46">
        <v>1500000</v>
      </c>
      <c r="E34" s="52"/>
      <c r="G34" s="43"/>
    </row>
    <row r="35" spans="1:7" ht="20.100000000000001" customHeight="1" x14ac:dyDescent="0.2">
      <c r="A35" s="44">
        <v>2.2999999999999998</v>
      </c>
      <c r="B35" s="45" t="s">
        <v>188</v>
      </c>
      <c r="C35" s="46">
        <v>400000</v>
      </c>
      <c r="D35" s="46">
        <v>1490000</v>
      </c>
      <c r="E35" s="52"/>
    </row>
    <row r="36" spans="1:7" s="49" customFormat="1" ht="37.5" customHeight="1" x14ac:dyDescent="0.2">
      <c r="A36" s="40" t="s">
        <v>208</v>
      </c>
      <c r="B36" s="41" t="s">
        <v>209</v>
      </c>
      <c r="C36" s="42">
        <f>SUM(C37:C40)</f>
        <v>5064000</v>
      </c>
      <c r="D36" s="42">
        <f>SUM(D37:D40)</f>
        <v>9750003</v>
      </c>
      <c r="E36" s="29"/>
    </row>
    <row r="37" spans="1:7" ht="20.100000000000001" customHeight="1" x14ac:dyDescent="0.2">
      <c r="A37" s="44">
        <v>2.1</v>
      </c>
      <c r="B37" s="45" t="s">
        <v>186</v>
      </c>
      <c r="C37" s="46"/>
      <c r="D37" s="46">
        <v>3326700</v>
      </c>
    </row>
    <row r="38" spans="1:7" ht="20.100000000000001" customHeight="1" x14ac:dyDescent="0.2">
      <c r="A38" s="44">
        <v>2.2000000000000002</v>
      </c>
      <c r="B38" s="45" t="s">
        <v>205</v>
      </c>
      <c r="C38" s="46">
        <v>4964000</v>
      </c>
      <c r="D38" s="46">
        <v>5156800</v>
      </c>
    </row>
    <row r="39" spans="1:7" ht="20.100000000000001" customHeight="1" thickBot="1" x14ac:dyDescent="0.25">
      <c r="A39" s="60">
        <v>2.2999999999999998</v>
      </c>
      <c r="B39" s="61" t="s">
        <v>188</v>
      </c>
      <c r="C39" s="62">
        <v>100000</v>
      </c>
      <c r="D39" s="62">
        <v>266503</v>
      </c>
    </row>
    <row r="40" spans="1:7" ht="27" customHeight="1" thickBot="1" x14ac:dyDescent="0.25">
      <c r="A40" s="171">
        <v>2.4</v>
      </c>
      <c r="B40" s="172" t="s">
        <v>189</v>
      </c>
      <c r="C40" s="173"/>
      <c r="D40" s="173">
        <v>1000000</v>
      </c>
      <c r="E40" s="43"/>
    </row>
    <row r="41" spans="1:7" ht="34.5" customHeight="1" x14ac:dyDescent="0.2">
      <c r="A41" s="40" t="s">
        <v>210</v>
      </c>
      <c r="B41" s="41" t="s">
        <v>211</v>
      </c>
      <c r="C41" s="42">
        <f>SUM(C42:C43)</f>
        <v>2604500</v>
      </c>
      <c r="D41" s="42">
        <f>SUM(D42:D44)</f>
        <v>3916800</v>
      </c>
      <c r="E41" s="43"/>
      <c r="F41" s="43"/>
    </row>
    <row r="42" spans="1:7" ht="24" customHeight="1" x14ac:dyDescent="0.2">
      <c r="A42" s="44">
        <v>2.1</v>
      </c>
      <c r="B42" s="45" t="s">
        <v>186</v>
      </c>
      <c r="C42" s="46">
        <v>1504500</v>
      </c>
      <c r="D42" s="46">
        <v>1716800</v>
      </c>
      <c r="E42" s="43"/>
    </row>
    <row r="43" spans="1:7" ht="22.5" customHeight="1" x14ac:dyDescent="0.2">
      <c r="A43" s="44">
        <v>2.2000000000000002</v>
      </c>
      <c r="B43" s="45" t="s">
        <v>205</v>
      </c>
      <c r="C43" s="46">
        <v>1100000</v>
      </c>
      <c r="D43" s="46">
        <v>1250000</v>
      </c>
      <c r="E43" s="43"/>
    </row>
    <row r="44" spans="1:7" ht="25.5" customHeight="1" thickBot="1" x14ac:dyDescent="0.25">
      <c r="A44" s="60">
        <v>2.2999999999999998</v>
      </c>
      <c r="B44" s="61" t="s">
        <v>188</v>
      </c>
      <c r="C44" s="62"/>
      <c r="D44" s="62">
        <v>950000</v>
      </c>
      <c r="E44" s="43"/>
    </row>
    <row r="45" spans="1:7" s="68" customFormat="1" ht="38.25" customHeight="1" thickBot="1" x14ac:dyDescent="0.25">
      <c r="A45" s="63" t="s">
        <v>212</v>
      </c>
      <c r="B45" s="64" t="s">
        <v>213</v>
      </c>
      <c r="C45" s="65"/>
      <c r="D45" s="66">
        <v>6000000</v>
      </c>
      <c r="E45" s="67"/>
      <c r="F45" s="67"/>
    </row>
    <row r="46" spans="1:7" s="39" customFormat="1" ht="34.5" customHeight="1" x14ac:dyDescent="0.2">
      <c r="A46" s="174" t="s">
        <v>214</v>
      </c>
      <c r="B46" s="175" t="s">
        <v>215</v>
      </c>
      <c r="C46" s="176">
        <f>+C47+C51</f>
        <v>17454600</v>
      </c>
      <c r="D46" s="176">
        <f>+D47+D51</f>
        <v>21848355</v>
      </c>
      <c r="E46" s="38"/>
      <c r="F46" s="38"/>
    </row>
    <row r="47" spans="1:7" s="49" customFormat="1" ht="20.100000000000001" customHeight="1" x14ac:dyDescent="0.2">
      <c r="A47" s="177" t="s">
        <v>216</v>
      </c>
      <c r="B47" s="178" t="s">
        <v>217</v>
      </c>
      <c r="C47" s="179">
        <f>SUM(C48:C50)</f>
        <v>15709600</v>
      </c>
      <c r="D47" s="179">
        <f>SUM(D48:D50)</f>
        <v>16149000</v>
      </c>
      <c r="E47" s="29"/>
    </row>
    <row r="48" spans="1:7" ht="20.100000000000001" customHeight="1" x14ac:dyDescent="0.2">
      <c r="A48" s="180">
        <v>2.1</v>
      </c>
      <c r="B48" s="181" t="s">
        <v>186</v>
      </c>
      <c r="C48" s="182">
        <v>10767489</v>
      </c>
      <c r="D48" s="183">
        <v>9673495</v>
      </c>
      <c r="E48" s="43"/>
    </row>
    <row r="49" spans="1:8" ht="20.100000000000001" customHeight="1" x14ac:dyDescent="0.2">
      <c r="A49" s="180">
        <v>2.2000000000000002</v>
      </c>
      <c r="B49" s="181" t="s">
        <v>205</v>
      </c>
      <c r="C49" s="183">
        <v>1532111</v>
      </c>
      <c r="D49" s="183">
        <v>2263505</v>
      </c>
    </row>
    <row r="50" spans="1:8" ht="20.100000000000001" customHeight="1" x14ac:dyDescent="0.2">
      <c r="A50" s="184">
        <v>2.2999999999999998</v>
      </c>
      <c r="B50" s="181" t="s">
        <v>188</v>
      </c>
      <c r="C50" s="183">
        <v>3410000</v>
      </c>
      <c r="D50" s="183">
        <v>4212000</v>
      </c>
    </row>
    <row r="51" spans="1:8" s="49" customFormat="1" ht="20.100000000000001" customHeight="1" x14ac:dyDescent="0.2">
      <c r="A51" s="177" t="s">
        <v>191</v>
      </c>
      <c r="B51" s="178" t="s">
        <v>218</v>
      </c>
      <c r="C51" s="179">
        <f>SUM(C52:C54)</f>
        <v>1745000</v>
      </c>
      <c r="D51" s="179">
        <f>SUM(D52:D54)</f>
        <v>5699355</v>
      </c>
      <c r="E51" s="29"/>
    </row>
    <row r="52" spans="1:8" ht="20.100000000000001" customHeight="1" x14ac:dyDescent="0.2">
      <c r="A52" s="180">
        <v>2.1</v>
      </c>
      <c r="B52" s="181" t="s">
        <v>186</v>
      </c>
      <c r="C52" s="183"/>
      <c r="D52" s="183">
        <v>2709120</v>
      </c>
      <c r="E52" s="43"/>
    </row>
    <row r="53" spans="1:8" ht="20.100000000000001" customHeight="1" x14ac:dyDescent="0.2">
      <c r="A53" s="180">
        <v>2.2000000000000002</v>
      </c>
      <c r="B53" s="181" t="s">
        <v>205</v>
      </c>
      <c r="C53" s="183">
        <v>1045000</v>
      </c>
      <c r="D53" s="183">
        <v>1372000</v>
      </c>
      <c r="E53" s="43"/>
      <c r="F53" s="43"/>
    </row>
    <row r="54" spans="1:8" ht="20.100000000000001" customHeight="1" x14ac:dyDescent="0.2">
      <c r="A54" s="180">
        <v>2.2999999999999998</v>
      </c>
      <c r="B54" s="181" t="s">
        <v>188</v>
      </c>
      <c r="C54" s="183">
        <v>700000</v>
      </c>
      <c r="D54" s="183">
        <v>1618235</v>
      </c>
      <c r="E54" s="43"/>
    </row>
    <row r="55" spans="1:8" s="68" customFormat="1" ht="26.25" customHeight="1" x14ac:dyDescent="0.2">
      <c r="A55" s="69" t="s">
        <v>193</v>
      </c>
      <c r="B55" s="70" t="s">
        <v>219</v>
      </c>
      <c r="C55" s="71"/>
      <c r="D55" s="72">
        <v>11000000</v>
      </c>
      <c r="E55" s="67"/>
      <c r="F55" s="67"/>
    </row>
    <row r="56" spans="1:8" ht="20.100000000000001" customHeight="1" x14ac:dyDescent="0.2">
      <c r="A56" s="73"/>
      <c r="B56" s="45"/>
      <c r="C56" s="46"/>
      <c r="D56" s="46"/>
    </row>
    <row r="57" spans="1:8" s="39" customFormat="1" ht="34.5" customHeight="1" x14ac:dyDescent="0.2">
      <c r="A57" s="34" t="s">
        <v>220</v>
      </c>
      <c r="B57" s="35" t="s">
        <v>221</v>
      </c>
      <c r="C57" s="36">
        <f>+C58+C62</f>
        <v>33174110</v>
      </c>
      <c r="D57" s="36">
        <f>+D58+D62</f>
        <v>40117944</v>
      </c>
      <c r="E57" s="38"/>
      <c r="F57" s="38"/>
    </row>
    <row r="58" spans="1:8" s="49" customFormat="1" ht="36.75" customHeight="1" x14ac:dyDescent="0.2">
      <c r="A58" s="40" t="s">
        <v>222</v>
      </c>
      <c r="B58" s="41" t="s">
        <v>223</v>
      </c>
      <c r="C58" s="42">
        <f>SUM(C59:C61)</f>
        <v>22877124</v>
      </c>
      <c r="D58" s="42">
        <f>SUM(D59:D61)</f>
        <v>28687616</v>
      </c>
      <c r="E58" s="29"/>
      <c r="F58" s="29"/>
      <c r="H58" s="29"/>
    </row>
    <row r="59" spans="1:8" ht="20.100000000000001" customHeight="1" x14ac:dyDescent="0.2">
      <c r="A59" s="51">
        <v>2.1</v>
      </c>
      <c r="B59" s="55" t="s">
        <v>186</v>
      </c>
      <c r="C59" s="50">
        <v>13446717</v>
      </c>
      <c r="D59" s="50">
        <v>15999724</v>
      </c>
      <c r="E59" s="43"/>
      <c r="H59" s="43"/>
    </row>
    <row r="60" spans="1:8" ht="20.100000000000001" customHeight="1" x14ac:dyDescent="0.2">
      <c r="A60" s="51">
        <v>2.2000000000000002</v>
      </c>
      <c r="B60" s="55" t="s">
        <v>205</v>
      </c>
      <c r="C60" s="50">
        <v>5617000</v>
      </c>
      <c r="D60" s="50">
        <v>6980000</v>
      </c>
    </row>
    <row r="61" spans="1:8" ht="20.100000000000001" customHeight="1" x14ac:dyDescent="0.2">
      <c r="A61" s="51">
        <v>2.2999999999999998</v>
      </c>
      <c r="B61" s="55" t="s">
        <v>188</v>
      </c>
      <c r="C61" s="50">
        <v>3813407</v>
      </c>
      <c r="D61" s="50">
        <v>5707892</v>
      </c>
      <c r="E61" s="43"/>
    </row>
    <row r="62" spans="1:8" s="49" customFormat="1" ht="30.75" customHeight="1" x14ac:dyDescent="0.2">
      <c r="A62" s="40" t="s">
        <v>224</v>
      </c>
      <c r="B62" s="41" t="s">
        <v>225</v>
      </c>
      <c r="C62" s="42">
        <f>SUM(C63:C66)</f>
        <v>10296986</v>
      </c>
      <c r="D62" s="42">
        <f>SUM(D63:D66)</f>
        <v>11430328</v>
      </c>
      <c r="E62" s="29"/>
    </row>
    <row r="63" spans="1:8" ht="20.100000000000001" customHeight="1" x14ac:dyDescent="0.2">
      <c r="A63" s="44">
        <v>2.1</v>
      </c>
      <c r="B63" s="45" t="s">
        <v>186</v>
      </c>
      <c r="C63" s="46">
        <v>4568052</v>
      </c>
      <c r="D63" s="46">
        <v>4752842</v>
      </c>
    </row>
    <row r="64" spans="1:8" ht="20.100000000000001" customHeight="1" x14ac:dyDescent="0.2">
      <c r="A64" s="44">
        <v>2.2000000000000002</v>
      </c>
      <c r="B64" s="45" t="s">
        <v>205</v>
      </c>
      <c r="C64" s="46">
        <v>1700000</v>
      </c>
      <c r="D64" s="74">
        <v>1940000</v>
      </c>
    </row>
    <row r="65" spans="1:7" s="53" customFormat="1" ht="20.100000000000001" customHeight="1" x14ac:dyDescent="0.2">
      <c r="A65" s="44">
        <v>2.2999999999999998</v>
      </c>
      <c r="B65" s="45" t="s">
        <v>188</v>
      </c>
      <c r="C65" s="46">
        <v>3738016</v>
      </c>
      <c r="D65" s="74">
        <v>3260000</v>
      </c>
      <c r="E65" s="75"/>
    </row>
    <row r="66" spans="1:7" s="53" customFormat="1" ht="20.100000000000001" customHeight="1" x14ac:dyDescent="0.2">
      <c r="A66" s="44">
        <v>2.6</v>
      </c>
      <c r="B66" s="45" t="s">
        <v>190</v>
      </c>
      <c r="C66" s="46">
        <v>290918</v>
      </c>
      <c r="D66" s="46">
        <v>1477486</v>
      </c>
      <c r="E66" s="75"/>
    </row>
    <row r="67" spans="1:7" s="68" customFormat="1" ht="36.75" customHeight="1" x14ac:dyDescent="0.2">
      <c r="A67" s="69" t="s">
        <v>226</v>
      </c>
      <c r="B67" s="70" t="s">
        <v>227</v>
      </c>
      <c r="C67" s="71"/>
      <c r="D67" s="72">
        <v>23000000</v>
      </c>
      <c r="E67" s="67"/>
      <c r="F67" s="67"/>
      <c r="G67" s="67"/>
    </row>
    <row r="68" spans="1:7" s="53" customFormat="1" ht="31.5" customHeight="1" x14ac:dyDescent="0.2">
      <c r="A68" s="155" t="s">
        <v>228</v>
      </c>
      <c r="B68" s="156" t="s">
        <v>229</v>
      </c>
      <c r="C68" s="157">
        <f>+C69+C74</f>
        <v>17308776</v>
      </c>
      <c r="D68" s="157">
        <f>+D69+D74</f>
        <v>20065213</v>
      </c>
      <c r="E68" s="75"/>
      <c r="F68" s="75"/>
    </row>
    <row r="69" spans="1:7" s="53" customFormat="1" ht="34.5" customHeight="1" x14ac:dyDescent="0.2">
      <c r="A69" s="158" t="s">
        <v>222</v>
      </c>
      <c r="B69" s="159" t="s">
        <v>230</v>
      </c>
      <c r="C69" s="160">
        <f>SUM(C70:C73)</f>
        <v>13924776</v>
      </c>
      <c r="D69" s="160">
        <f>SUM(D70:D73)</f>
        <v>13084170</v>
      </c>
      <c r="E69" s="75"/>
      <c r="G69" s="75"/>
    </row>
    <row r="70" spans="1:7" s="53" customFormat="1" ht="20.100000000000001" customHeight="1" x14ac:dyDescent="0.2">
      <c r="A70" s="161">
        <v>2.1</v>
      </c>
      <c r="B70" s="162" t="s">
        <v>186</v>
      </c>
      <c r="C70" s="163">
        <v>13188137</v>
      </c>
      <c r="D70" s="164">
        <v>8166358</v>
      </c>
      <c r="E70" s="75"/>
    </row>
    <row r="71" spans="1:7" s="53" customFormat="1" ht="20.100000000000001" customHeight="1" x14ac:dyDescent="0.2">
      <c r="A71" s="161">
        <v>2.2000000000000002</v>
      </c>
      <c r="B71" s="162" t="s">
        <v>205</v>
      </c>
      <c r="C71" s="163">
        <v>636639</v>
      </c>
      <c r="D71" s="163">
        <v>1687807</v>
      </c>
      <c r="E71" s="75"/>
      <c r="G71" s="75"/>
    </row>
    <row r="72" spans="1:7" s="53" customFormat="1" ht="20.100000000000001" customHeight="1" x14ac:dyDescent="0.2">
      <c r="A72" s="161">
        <v>2.2999999999999998</v>
      </c>
      <c r="B72" s="162" t="s">
        <v>188</v>
      </c>
      <c r="C72" s="163">
        <v>100000</v>
      </c>
      <c r="D72" s="163">
        <v>1354405</v>
      </c>
      <c r="E72" s="75"/>
    </row>
    <row r="73" spans="1:7" s="53" customFormat="1" ht="20.100000000000001" customHeight="1" x14ac:dyDescent="0.2">
      <c r="A73" s="161">
        <v>2.6</v>
      </c>
      <c r="B73" s="162" t="s">
        <v>190</v>
      </c>
      <c r="C73" s="163"/>
      <c r="D73" s="163">
        <v>1875600</v>
      </c>
      <c r="E73" s="75"/>
    </row>
    <row r="74" spans="1:7" s="53" customFormat="1" ht="20.100000000000001" customHeight="1" x14ac:dyDescent="0.2">
      <c r="A74" s="158" t="s">
        <v>231</v>
      </c>
      <c r="B74" s="159" t="s">
        <v>232</v>
      </c>
      <c r="C74" s="160">
        <f>SUM(C75:C78)</f>
        <v>3384000</v>
      </c>
      <c r="D74" s="160">
        <f>SUM(D75:D78)</f>
        <v>6981043</v>
      </c>
      <c r="E74" s="75"/>
    </row>
    <row r="75" spans="1:7" s="53" customFormat="1" ht="20.100000000000001" customHeight="1" x14ac:dyDescent="0.2">
      <c r="A75" s="161">
        <v>2.1</v>
      </c>
      <c r="B75" s="162" t="s">
        <v>186</v>
      </c>
      <c r="C75" s="163"/>
      <c r="D75" s="164">
        <v>2500000</v>
      </c>
      <c r="E75" s="75"/>
      <c r="G75" s="75"/>
    </row>
    <row r="76" spans="1:7" s="53" customFormat="1" ht="20.100000000000001" customHeight="1" x14ac:dyDescent="0.2">
      <c r="A76" s="161">
        <v>2.2000000000000002</v>
      </c>
      <c r="B76" s="162" t="s">
        <v>205</v>
      </c>
      <c r="C76" s="163">
        <v>750000</v>
      </c>
      <c r="D76" s="164">
        <v>1895000</v>
      </c>
      <c r="E76" s="75"/>
    </row>
    <row r="77" spans="1:7" s="53" customFormat="1" ht="20.100000000000001" customHeight="1" x14ac:dyDescent="0.2">
      <c r="A77" s="161">
        <v>2.2999999999999998</v>
      </c>
      <c r="B77" s="162" t="s">
        <v>188</v>
      </c>
      <c r="C77" s="163">
        <v>1390000</v>
      </c>
      <c r="D77" s="164">
        <v>2236043</v>
      </c>
      <c r="E77" s="75"/>
    </row>
    <row r="78" spans="1:7" s="53" customFormat="1" ht="20.100000000000001" customHeight="1" x14ac:dyDescent="0.2">
      <c r="A78" s="161">
        <v>2.6</v>
      </c>
      <c r="B78" s="162" t="s">
        <v>190</v>
      </c>
      <c r="C78" s="163">
        <v>1244000</v>
      </c>
      <c r="D78" s="164">
        <v>350000</v>
      </c>
      <c r="E78" s="75"/>
    </row>
    <row r="79" spans="1:7" s="68" customFormat="1" ht="36.75" customHeight="1" x14ac:dyDescent="0.2">
      <c r="A79" s="69" t="s">
        <v>226</v>
      </c>
      <c r="B79" s="70" t="s">
        <v>233</v>
      </c>
      <c r="C79" s="71"/>
      <c r="D79" s="72">
        <v>12000000</v>
      </c>
      <c r="E79" s="67"/>
      <c r="F79" s="67"/>
      <c r="G79" s="67"/>
    </row>
    <row r="80" spans="1:7" s="68" customFormat="1" ht="32.25" customHeight="1" x14ac:dyDescent="0.2">
      <c r="A80" s="76" t="s">
        <v>234</v>
      </c>
      <c r="B80" s="77" t="s">
        <v>235</v>
      </c>
      <c r="C80" s="78">
        <v>50000000</v>
      </c>
      <c r="D80" s="78"/>
      <c r="E80" s="67"/>
    </row>
    <row r="81" spans="1:6" s="81" customFormat="1" ht="24.75" customHeight="1" x14ac:dyDescent="0.2">
      <c r="A81" s="611" t="s">
        <v>236</v>
      </c>
      <c r="B81" s="612"/>
      <c r="C81" s="79">
        <f>+C80+C68+C57+C46+C27+C5</f>
        <v>438987729</v>
      </c>
      <c r="D81" s="79">
        <f>+D79+D68+D67+D57+D55+D46+D45+D27+D26+D5</f>
        <v>540896464</v>
      </c>
      <c r="E81" s="80"/>
      <c r="F81" s="80"/>
    </row>
    <row r="82" spans="1:6" s="39" customFormat="1" ht="20.100000000000001" customHeight="1" x14ac:dyDescent="0.2">
      <c r="A82" s="34" t="s">
        <v>237</v>
      </c>
      <c r="B82" s="82" t="s">
        <v>238</v>
      </c>
      <c r="C82" s="36">
        <f>C83</f>
        <v>67029779</v>
      </c>
      <c r="D82" s="36">
        <f>+D85+D84</f>
        <v>117736300</v>
      </c>
      <c r="E82" s="38"/>
      <c r="F82" s="38"/>
    </row>
    <row r="83" spans="1:6" ht="20.100000000000001" customHeight="1" x14ac:dyDescent="0.2">
      <c r="A83" s="44">
        <v>2.4</v>
      </c>
      <c r="B83" s="45" t="s">
        <v>239</v>
      </c>
      <c r="C83" s="46">
        <f>+SUM(C84:C85)</f>
        <v>67029779</v>
      </c>
      <c r="D83" s="46">
        <f>SUM(D84:D85)</f>
        <v>117736300</v>
      </c>
      <c r="E83" s="43"/>
      <c r="F83" s="43"/>
    </row>
    <row r="84" spans="1:6" ht="35.25" customHeight="1" x14ac:dyDescent="0.2">
      <c r="A84" s="44" t="s">
        <v>240</v>
      </c>
      <c r="B84" s="45" t="s">
        <v>241</v>
      </c>
      <c r="C84" s="46">
        <v>33396372</v>
      </c>
      <c r="D84" s="46">
        <v>36736100</v>
      </c>
      <c r="E84" s="43"/>
      <c r="F84" s="43"/>
    </row>
    <row r="85" spans="1:6" ht="33.75" customHeight="1" x14ac:dyDescent="0.2">
      <c r="A85" s="44" t="s">
        <v>242</v>
      </c>
      <c r="B85" s="45" t="s">
        <v>243</v>
      </c>
      <c r="C85" s="46">
        <v>33633407</v>
      </c>
      <c r="D85" s="46">
        <v>81000200</v>
      </c>
      <c r="E85" s="43"/>
    </row>
    <row r="86" spans="1:6" ht="27.75" customHeight="1" thickBot="1" x14ac:dyDescent="0.25">
      <c r="A86" s="613" t="s">
        <v>244</v>
      </c>
      <c r="B86" s="614"/>
      <c r="C86" s="83">
        <v>505441527</v>
      </c>
      <c r="D86" s="83">
        <f>+D81+D82</f>
        <v>658632764</v>
      </c>
      <c r="E86" s="43"/>
    </row>
    <row r="87" spans="1:6" ht="39.75" customHeight="1" x14ac:dyDescent="0.2">
      <c r="A87" s="600" t="s">
        <v>245</v>
      </c>
      <c r="B87" s="600"/>
      <c r="C87" s="600"/>
      <c r="D87" s="600"/>
    </row>
    <row r="88" spans="1:6" x14ac:dyDescent="0.2">
      <c r="A88" s="84"/>
      <c r="B88" s="84"/>
      <c r="C88" s="85"/>
    </row>
    <row r="89" spans="1:6" ht="15.75" x14ac:dyDescent="0.2">
      <c r="A89" s="84"/>
      <c r="B89" s="84"/>
      <c r="C89" s="42"/>
    </row>
    <row r="90" spans="1:6" x14ac:dyDescent="0.2">
      <c r="A90" s="84"/>
      <c r="B90" s="84"/>
      <c r="C90" s="85"/>
    </row>
    <row r="91" spans="1:6" x14ac:dyDescent="0.2">
      <c r="A91" s="84"/>
      <c r="B91" s="84"/>
      <c r="C91" s="85"/>
    </row>
    <row r="92" spans="1:6" x14ac:dyDescent="0.2">
      <c r="A92" s="84"/>
      <c r="B92" s="84"/>
      <c r="C92" s="84"/>
    </row>
    <row r="93" spans="1:6" x14ac:dyDescent="0.2">
      <c r="A93" s="84"/>
      <c r="B93" s="84"/>
      <c r="C93" s="84"/>
    </row>
    <row r="94" spans="1:6" x14ac:dyDescent="0.2">
      <c r="A94" s="84"/>
      <c r="B94" s="84"/>
      <c r="C94" s="84"/>
    </row>
    <row r="95" spans="1:6" x14ac:dyDescent="0.2">
      <c r="A95" s="84"/>
      <c r="B95" s="84"/>
      <c r="C95" s="84"/>
    </row>
    <row r="96" spans="1:6" x14ac:dyDescent="0.2">
      <c r="A96" s="84"/>
      <c r="B96" s="84"/>
      <c r="C96" s="84"/>
    </row>
    <row r="97" spans="1:3" x14ac:dyDescent="0.2">
      <c r="A97" s="84"/>
      <c r="B97" s="84"/>
      <c r="C97" s="84"/>
    </row>
    <row r="98" spans="1:3" x14ac:dyDescent="0.2">
      <c r="A98" s="84"/>
      <c r="B98" s="84"/>
      <c r="C98" s="84"/>
    </row>
    <row r="99" spans="1:3" x14ac:dyDescent="0.2">
      <c r="A99" s="84"/>
      <c r="B99" s="84"/>
      <c r="C99" s="84"/>
    </row>
    <row r="100" spans="1:3" x14ac:dyDescent="0.2">
      <c r="A100" s="84"/>
      <c r="B100" s="84"/>
      <c r="C100" s="84"/>
    </row>
    <row r="101" spans="1:3" x14ac:dyDescent="0.2">
      <c r="A101" s="84"/>
      <c r="B101" s="84"/>
      <c r="C101" s="84"/>
    </row>
    <row r="102" spans="1:3" x14ac:dyDescent="0.2">
      <c r="A102" s="84"/>
      <c r="B102" s="84"/>
      <c r="C102" s="84"/>
    </row>
    <row r="103" spans="1:3" x14ac:dyDescent="0.2">
      <c r="A103" s="84"/>
      <c r="B103" s="84"/>
      <c r="C103" s="84"/>
    </row>
    <row r="104" spans="1:3" x14ac:dyDescent="0.2">
      <c r="A104" s="84"/>
      <c r="B104" s="84"/>
      <c r="C104" s="84"/>
    </row>
    <row r="105" spans="1:3" x14ac:dyDescent="0.2">
      <c r="A105" s="84"/>
      <c r="B105" s="84"/>
      <c r="C105" s="84"/>
    </row>
    <row r="106" spans="1:3" x14ac:dyDescent="0.2">
      <c r="A106" s="84"/>
      <c r="B106" s="84"/>
      <c r="C106" s="84"/>
    </row>
    <row r="107" spans="1:3" x14ac:dyDescent="0.2">
      <c r="A107" s="84"/>
      <c r="B107" s="84"/>
      <c r="C107" s="84"/>
    </row>
    <row r="108" spans="1:3" x14ac:dyDescent="0.2">
      <c r="A108" s="84"/>
      <c r="B108" s="84"/>
      <c r="C108" s="84"/>
    </row>
    <row r="109" spans="1:3" x14ac:dyDescent="0.2">
      <c r="A109" s="84"/>
      <c r="B109" s="84"/>
      <c r="C109" s="84"/>
    </row>
    <row r="110" spans="1:3" x14ac:dyDescent="0.2">
      <c r="A110" s="84"/>
      <c r="B110" s="84"/>
      <c r="C110" s="84"/>
    </row>
    <row r="111" spans="1:3" x14ac:dyDescent="0.2">
      <c r="A111" s="84"/>
      <c r="B111" s="84"/>
      <c r="C111" s="84"/>
    </row>
    <row r="112" spans="1:3" x14ac:dyDescent="0.2">
      <c r="A112" s="84"/>
      <c r="B112" s="84"/>
      <c r="C112" s="84"/>
    </row>
    <row r="113" spans="1:3" x14ac:dyDescent="0.2">
      <c r="A113" s="84"/>
      <c r="B113" s="84"/>
      <c r="C113" s="84"/>
    </row>
    <row r="114" spans="1:3" x14ac:dyDescent="0.2">
      <c r="A114" s="84"/>
      <c r="B114" s="84"/>
      <c r="C114" s="84"/>
    </row>
    <row r="115" spans="1:3" x14ac:dyDescent="0.2">
      <c r="A115" s="84"/>
      <c r="B115" s="84"/>
      <c r="C115" s="84"/>
    </row>
    <row r="116" spans="1:3" x14ac:dyDescent="0.2">
      <c r="B116" s="84"/>
      <c r="C116" s="84"/>
    </row>
  </sheetData>
  <mergeCells count="7">
    <mergeCell ref="A87:D87"/>
    <mergeCell ref="A1:D1"/>
    <mergeCell ref="A2:A3"/>
    <mergeCell ref="B2:B3"/>
    <mergeCell ref="C2:D2"/>
    <mergeCell ref="A81:B81"/>
    <mergeCell ref="A86:B86"/>
  </mergeCells>
  <printOptions horizontalCentered="1"/>
  <pageMargins left="0.51181102362204722" right="0.51181102362204722" top="0.94488188976377963" bottom="0.74803149606299213" header="0.31496062992125984" footer="0.31496062992125984"/>
  <pageSetup scale="65" fitToWidth="20" fitToHeight="20" orientation="portrait" r:id="rId1"/>
  <headerFooter>
    <oddFooter>&amp;C&amp;P</oddFooter>
  </headerFooter>
  <rowBreaks count="1" manualBreakCount="1">
    <brk id="80" max="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7"/>
  <sheetViews>
    <sheetView tabSelected="1" view="pageBreakPreview" topLeftCell="B141" zoomScaleNormal="100" zoomScaleSheetLayoutView="100" workbookViewId="0">
      <selection activeCell="C144" sqref="C144:C146"/>
    </sheetView>
  </sheetViews>
  <sheetFormatPr baseColWidth="10" defaultColWidth="11.42578125" defaultRowHeight="15" x14ac:dyDescent="0.25"/>
  <cols>
    <col min="1" max="1" width="13.42578125" customWidth="1"/>
    <col min="2" max="2" width="42.7109375" customWidth="1"/>
    <col min="3" max="3" width="50.7109375" customWidth="1"/>
    <col min="4" max="4" width="47.42578125" customWidth="1"/>
    <col min="5" max="5" width="22.5703125" customWidth="1"/>
    <col min="6" max="6" width="23" customWidth="1"/>
    <col min="7" max="7" width="19.5703125" customWidth="1"/>
    <col min="8" max="8" width="31.140625" customWidth="1"/>
  </cols>
  <sheetData>
    <row r="1" spans="1:8" ht="62.25" customHeight="1" thickBot="1" x14ac:dyDescent="0.3">
      <c r="A1" s="627" t="s">
        <v>246</v>
      </c>
      <c r="B1" s="628"/>
      <c r="C1" s="628"/>
      <c r="D1" s="628"/>
      <c r="E1" s="628"/>
      <c r="F1" s="629"/>
    </row>
    <row r="2" spans="1:8" ht="18" x14ac:dyDescent="0.25">
      <c r="A2" s="630" t="s">
        <v>247</v>
      </c>
      <c r="B2" s="632" t="s">
        <v>248</v>
      </c>
      <c r="C2" s="632" t="s">
        <v>249</v>
      </c>
      <c r="D2" s="632" t="s">
        <v>250</v>
      </c>
      <c r="E2" s="634" t="s">
        <v>251</v>
      </c>
      <c r="F2" s="635"/>
      <c r="G2" s="86"/>
    </row>
    <row r="3" spans="1:8" ht="18" x14ac:dyDescent="0.25">
      <c r="A3" s="631"/>
      <c r="B3" s="633"/>
      <c r="C3" s="633"/>
      <c r="D3" s="633"/>
      <c r="E3" s="87" t="s">
        <v>252</v>
      </c>
      <c r="F3" s="87" t="s">
        <v>253</v>
      </c>
      <c r="G3" s="86"/>
    </row>
    <row r="4" spans="1:8" ht="22.5" customHeight="1" x14ac:dyDescent="0.25">
      <c r="A4" s="88" t="s">
        <v>254</v>
      </c>
      <c r="B4" s="89" t="s">
        <v>255</v>
      </c>
      <c r="C4" s="90"/>
      <c r="D4" s="90"/>
      <c r="E4" s="91">
        <v>303641467</v>
      </c>
      <c r="F4" s="92">
        <v>366269506</v>
      </c>
      <c r="G4" s="93"/>
    </row>
    <row r="5" spans="1:8" ht="57.75" customHeight="1" x14ac:dyDescent="0.25">
      <c r="A5" s="615">
        <v>1</v>
      </c>
      <c r="B5" s="618" t="s">
        <v>256</v>
      </c>
      <c r="C5" s="619" t="s">
        <v>257</v>
      </c>
      <c r="D5" s="94" t="s">
        <v>258</v>
      </c>
      <c r="E5" s="620"/>
      <c r="F5" s="623">
        <v>8664062</v>
      </c>
      <c r="H5" s="95"/>
    </row>
    <row r="6" spans="1:8" ht="47.25" customHeight="1" x14ac:dyDescent="0.25">
      <c r="A6" s="616"/>
      <c r="B6" s="618"/>
      <c r="C6" s="619"/>
      <c r="D6" s="94" t="s">
        <v>259</v>
      </c>
      <c r="E6" s="621"/>
      <c r="F6" s="624"/>
      <c r="H6" s="95"/>
    </row>
    <row r="7" spans="1:8" ht="42" customHeight="1" x14ac:dyDescent="0.25">
      <c r="A7" s="616"/>
      <c r="B7" s="618"/>
      <c r="C7" s="619"/>
      <c r="D7" s="94" t="s">
        <v>260</v>
      </c>
      <c r="E7" s="621"/>
      <c r="F7" s="624"/>
      <c r="H7" s="95"/>
    </row>
    <row r="8" spans="1:8" ht="83.25" customHeight="1" x14ac:dyDescent="0.25">
      <c r="A8" s="616"/>
      <c r="B8" s="618"/>
      <c r="C8" s="619"/>
      <c r="D8" s="94" t="s">
        <v>261</v>
      </c>
      <c r="E8" s="621"/>
      <c r="F8" s="624"/>
      <c r="H8" s="95"/>
    </row>
    <row r="9" spans="1:8" ht="90" x14ac:dyDescent="0.25">
      <c r="A9" s="616"/>
      <c r="B9" s="618"/>
      <c r="C9" s="619"/>
      <c r="D9" s="94" t="s">
        <v>262</v>
      </c>
      <c r="E9" s="622"/>
      <c r="F9" s="625"/>
      <c r="H9" s="95"/>
    </row>
    <row r="10" spans="1:8" ht="3.75" customHeight="1" x14ac:dyDescent="0.25">
      <c r="A10" s="616"/>
      <c r="B10" s="618"/>
      <c r="C10" s="96"/>
      <c r="D10" s="97"/>
      <c r="E10" s="97"/>
      <c r="F10" s="98"/>
      <c r="H10" s="95"/>
    </row>
    <row r="11" spans="1:8" ht="60.75" customHeight="1" x14ac:dyDescent="0.25">
      <c r="A11" s="616"/>
      <c r="B11" s="618"/>
      <c r="C11" s="626" t="s">
        <v>263</v>
      </c>
      <c r="D11" s="99" t="s">
        <v>264</v>
      </c>
      <c r="E11" s="639"/>
      <c r="F11" s="636">
        <v>5100611</v>
      </c>
      <c r="H11" s="95"/>
    </row>
    <row r="12" spans="1:8" ht="108" x14ac:dyDescent="0.25">
      <c r="A12" s="616"/>
      <c r="B12" s="618"/>
      <c r="C12" s="626"/>
      <c r="D12" s="99" t="s">
        <v>265</v>
      </c>
      <c r="E12" s="640"/>
      <c r="F12" s="637"/>
      <c r="H12" s="95"/>
    </row>
    <row r="13" spans="1:8" ht="6" customHeight="1" x14ac:dyDescent="0.25">
      <c r="A13" s="616"/>
      <c r="B13" s="618"/>
      <c r="C13" s="96"/>
      <c r="D13" s="100"/>
      <c r="E13" s="100"/>
      <c r="F13" s="101"/>
      <c r="H13" s="95"/>
    </row>
    <row r="14" spans="1:8" ht="84" customHeight="1" x14ac:dyDescent="0.25">
      <c r="A14" s="616"/>
      <c r="B14" s="618"/>
      <c r="C14" s="642" t="s">
        <v>266</v>
      </c>
      <c r="D14" s="99" t="s">
        <v>267</v>
      </c>
      <c r="E14" s="639"/>
      <c r="F14" s="636">
        <v>4680000</v>
      </c>
      <c r="H14" s="95"/>
    </row>
    <row r="15" spans="1:8" ht="51" customHeight="1" x14ac:dyDescent="0.25">
      <c r="A15" s="616"/>
      <c r="B15" s="618"/>
      <c r="C15" s="642"/>
      <c r="D15" s="99" t="s">
        <v>268</v>
      </c>
      <c r="E15" s="640"/>
      <c r="F15" s="637"/>
      <c r="H15" s="95"/>
    </row>
    <row r="16" spans="1:8" ht="67.5" customHeight="1" x14ac:dyDescent="0.25">
      <c r="A16" s="616"/>
      <c r="B16" s="618"/>
      <c r="C16" s="642"/>
      <c r="D16" s="99" t="s">
        <v>269</v>
      </c>
      <c r="E16" s="640"/>
      <c r="F16" s="637"/>
      <c r="H16" s="95"/>
    </row>
    <row r="17" spans="1:8" ht="54" x14ac:dyDescent="0.25">
      <c r="A17" s="616"/>
      <c r="B17" s="618"/>
      <c r="C17" s="642"/>
      <c r="D17" s="99" t="s">
        <v>270</v>
      </c>
      <c r="E17" s="640"/>
      <c r="F17" s="637"/>
      <c r="H17" s="95"/>
    </row>
    <row r="18" spans="1:8" ht="41.25" customHeight="1" x14ac:dyDescent="0.25">
      <c r="A18" s="616"/>
      <c r="B18" s="618"/>
      <c r="C18" s="642"/>
      <c r="D18" s="99" t="s">
        <v>271</v>
      </c>
      <c r="E18" s="641"/>
      <c r="F18" s="638"/>
      <c r="H18" s="95"/>
    </row>
    <row r="19" spans="1:8" ht="4.5" customHeight="1" x14ac:dyDescent="0.25">
      <c r="A19" s="616"/>
      <c r="B19" s="618"/>
      <c r="C19" s="96"/>
      <c r="D19" s="100"/>
      <c r="E19" s="100"/>
      <c r="F19" s="101"/>
      <c r="H19" s="95"/>
    </row>
    <row r="20" spans="1:8" ht="72.75" customHeight="1" x14ac:dyDescent="0.25">
      <c r="A20" s="616"/>
      <c r="B20" s="618"/>
      <c r="C20" s="619" t="s">
        <v>272</v>
      </c>
      <c r="D20" s="99" t="s">
        <v>273</v>
      </c>
      <c r="E20" s="639"/>
      <c r="F20" s="636">
        <v>4431384</v>
      </c>
      <c r="H20" s="95"/>
    </row>
    <row r="21" spans="1:8" ht="66" customHeight="1" x14ac:dyDescent="0.25">
      <c r="A21" s="616"/>
      <c r="B21" s="618"/>
      <c r="C21" s="619"/>
      <c r="D21" s="99" t="s">
        <v>274</v>
      </c>
      <c r="E21" s="640"/>
      <c r="F21" s="637"/>
      <c r="H21" s="95"/>
    </row>
    <row r="22" spans="1:8" ht="45.75" customHeight="1" x14ac:dyDescent="0.25">
      <c r="A22" s="616"/>
      <c r="B22" s="618"/>
      <c r="C22" s="619"/>
      <c r="D22" s="99" t="s">
        <v>275</v>
      </c>
      <c r="E22" s="640"/>
      <c r="F22" s="637"/>
      <c r="H22" s="95"/>
    </row>
    <row r="23" spans="1:8" ht="66.75" customHeight="1" x14ac:dyDescent="0.25">
      <c r="A23" s="617"/>
      <c r="B23" s="618"/>
      <c r="C23" s="619"/>
      <c r="D23" s="99" t="s">
        <v>276</v>
      </c>
      <c r="E23" s="641"/>
      <c r="F23" s="638"/>
      <c r="H23" s="95"/>
    </row>
    <row r="24" spans="1:8" ht="96" customHeight="1" x14ac:dyDescent="0.25">
      <c r="A24" s="102"/>
      <c r="B24" s="643" t="s">
        <v>277</v>
      </c>
      <c r="C24" s="94" t="s">
        <v>278</v>
      </c>
      <c r="D24" s="94" t="s">
        <v>279</v>
      </c>
      <c r="E24" s="639"/>
      <c r="F24" s="636">
        <v>45500000</v>
      </c>
      <c r="H24" s="95"/>
    </row>
    <row r="25" spans="1:8" ht="83.25" customHeight="1" x14ac:dyDescent="0.25">
      <c r="A25" s="102"/>
      <c r="B25" s="643"/>
      <c r="C25" s="642" t="s">
        <v>280</v>
      </c>
      <c r="D25" s="103" t="s">
        <v>281</v>
      </c>
      <c r="E25" s="640"/>
      <c r="F25" s="637"/>
      <c r="H25" s="95"/>
    </row>
    <row r="26" spans="1:8" ht="97.5" customHeight="1" x14ac:dyDescent="0.25">
      <c r="A26" s="102"/>
      <c r="B26" s="643"/>
      <c r="C26" s="642"/>
      <c r="D26" s="104" t="s">
        <v>282</v>
      </c>
      <c r="E26" s="640"/>
      <c r="F26" s="637"/>
      <c r="H26" s="95"/>
    </row>
    <row r="27" spans="1:8" ht="57.75" customHeight="1" x14ac:dyDescent="0.25">
      <c r="A27" s="102"/>
      <c r="B27" s="643"/>
      <c r="C27" s="642"/>
      <c r="D27" s="103" t="s">
        <v>283</v>
      </c>
      <c r="E27" s="640"/>
      <c r="F27" s="637"/>
      <c r="H27" s="95"/>
    </row>
    <row r="28" spans="1:8" ht="68.25" customHeight="1" x14ac:dyDescent="0.25">
      <c r="A28" s="102"/>
      <c r="B28" s="643"/>
      <c r="C28" s="642"/>
      <c r="D28" s="103" t="s">
        <v>284</v>
      </c>
      <c r="E28" s="640"/>
      <c r="F28" s="637"/>
      <c r="H28" s="95"/>
    </row>
    <row r="29" spans="1:8" ht="65.25" customHeight="1" x14ac:dyDescent="0.25">
      <c r="A29" s="102"/>
      <c r="B29" s="643"/>
      <c r="C29" s="94" t="s">
        <v>263</v>
      </c>
      <c r="D29" s="94" t="s">
        <v>285</v>
      </c>
      <c r="E29" s="641"/>
      <c r="F29" s="638"/>
      <c r="H29" s="105"/>
    </row>
    <row r="30" spans="1:8" ht="75.75" customHeight="1" x14ac:dyDescent="0.25">
      <c r="A30" s="102"/>
      <c r="B30" s="644" t="s">
        <v>286</v>
      </c>
      <c r="C30" s="619" t="s">
        <v>287</v>
      </c>
      <c r="D30" s="94" t="s">
        <v>288</v>
      </c>
      <c r="E30" s="639"/>
      <c r="F30" s="636">
        <v>12529300</v>
      </c>
      <c r="H30" s="105"/>
    </row>
    <row r="31" spans="1:8" ht="50.25" customHeight="1" x14ac:dyDescent="0.25">
      <c r="A31" s="102"/>
      <c r="B31" s="644"/>
      <c r="C31" s="619"/>
      <c r="D31" s="94" t="s">
        <v>289</v>
      </c>
      <c r="E31" s="640"/>
      <c r="F31" s="637"/>
      <c r="H31" s="105"/>
    </row>
    <row r="32" spans="1:8" ht="77.25" customHeight="1" x14ac:dyDescent="0.25">
      <c r="A32" s="102"/>
      <c r="B32" s="644"/>
      <c r="C32" s="619"/>
      <c r="D32" s="94" t="s">
        <v>290</v>
      </c>
      <c r="E32" s="640"/>
      <c r="F32" s="637"/>
      <c r="H32" s="105"/>
    </row>
    <row r="33" spans="1:8" ht="65.25" customHeight="1" x14ac:dyDescent="0.25">
      <c r="A33" s="102"/>
      <c r="B33" s="644"/>
      <c r="C33" s="619"/>
      <c r="D33" s="94" t="s">
        <v>291</v>
      </c>
      <c r="E33" s="640"/>
      <c r="F33" s="637"/>
      <c r="H33" s="105"/>
    </row>
    <row r="34" spans="1:8" ht="50.25" customHeight="1" x14ac:dyDescent="0.25">
      <c r="A34" s="102"/>
      <c r="B34" s="644"/>
      <c r="C34" s="619"/>
      <c r="D34" s="94" t="s">
        <v>292</v>
      </c>
      <c r="E34" s="640"/>
      <c r="F34" s="637"/>
      <c r="H34" s="105"/>
    </row>
    <row r="35" spans="1:8" ht="64.5" customHeight="1" x14ac:dyDescent="0.25">
      <c r="A35" s="102"/>
      <c r="B35" s="644"/>
      <c r="C35" s="619"/>
      <c r="D35" s="99" t="s">
        <v>293</v>
      </c>
      <c r="E35" s="640"/>
      <c r="F35" s="637"/>
      <c r="H35" s="105"/>
    </row>
    <row r="36" spans="1:8" ht="74.25" customHeight="1" x14ac:dyDescent="0.25">
      <c r="A36" s="102"/>
      <c r="B36" s="644"/>
      <c r="C36" s="619" t="s">
        <v>294</v>
      </c>
      <c r="D36" s="94" t="s">
        <v>295</v>
      </c>
      <c r="E36" s="640"/>
      <c r="F36" s="637"/>
      <c r="H36" s="105"/>
    </row>
    <row r="37" spans="1:8" ht="78.75" customHeight="1" x14ac:dyDescent="0.25">
      <c r="A37" s="102"/>
      <c r="B37" s="644"/>
      <c r="C37" s="619"/>
      <c r="D37" s="94" t="s">
        <v>296</v>
      </c>
      <c r="E37" s="640"/>
      <c r="F37" s="637"/>
      <c r="H37" s="105"/>
    </row>
    <row r="38" spans="1:8" ht="48.75" customHeight="1" x14ac:dyDescent="0.25">
      <c r="A38" s="102"/>
      <c r="B38" s="644"/>
      <c r="C38" s="94" t="s">
        <v>297</v>
      </c>
      <c r="D38" s="94" t="s">
        <v>298</v>
      </c>
      <c r="E38" s="641"/>
      <c r="F38" s="638"/>
      <c r="H38" s="105"/>
    </row>
    <row r="39" spans="1:8" ht="74.25" customHeight="1" x14ac:dyDescent="0.25">
      <c r="A39" s="102"/>
      <c r="B39" s="643" t="s">
        <v>299</v>
      </c>
      <c r="C39" s="645" t="s">
        <v>300</v>
      </c>
      <c r="D39" s="94" t="s">
        <v>301</v>
      </c>
      <c r="E39" s="639"/>
      <c r="F39" s="636">
        <v>7650000</v>
      </c>
      <c r="H39" s="105"/>
    </row>
    <row r="40" spans="1:8" ht="48.75" customHeight="1" x14ac:dyDescent="0.25">
      <c r="A40" s="102"/>
      <c r="B40" s="643"/>
      <c r="C40" s="645"/>
      <c r="D40" s="94" t="s">
        <v>302</v>
      </c>
      <c r="E40" s="641"/>
      <c r="F40" s="638"/>
      <c r="H40" s="105"/>
    </row>
    <row r="41" spans="1:8" ht="99" customHeight="1" x14ac:dyDescent="0.25">
      <c r="A41" s="102"/>
      <c r="B41" s="650" t="s">
        <v>303</v>
      </c>
      <c r="C41" s="645" t="s">
        <v>304</v>
      </c>
      <c r="D41" s="94" t="s">
        <v>305</v>
      </c>
      <c r="E41" s="639"/>
      <c r="F41" s="636">
        <v>3850000</v>
      </c>
      <c r="H41" s="105"/>
    </row>
    <row r="42" spans="1:8" ht="127.5" customHeight="1" x14ac:dyDescent="0.25">
      <c r="A42" s="102"/>
      <c r="B42" s="651"/>
      <c r="C42" s="645"/>
      <c r="D42" s="106" t="s">
        <v>306</v>
      </c>
      <c r="E42" s="641"/>
      <c r="F42" s="638"/>
      <c r="H42" s="105"/>
    </row>
    <row r="43" spans="1:8" ht="18.75" customHeight="1" x14ac:dyDescent="0.25">
      <c r="A43" s="107"/>
      <c r="B43" s="108"/>
      <c r="C43" s="108"/>
      <c r="D43" s="108"/>
      <c r="E43" s="109">
        <v>86678754</v>
      </c>
      <c r="F43" s="110">
        <f>SUM(F5:F42)</f>
        <v>92405357</v>
      </c>
      <c r="H43" s="105"/>
    </row>
    <row r="44" spans="1:8" ht="75" customHeight="1" x14ac:dyDescent="0.25">
      <c r="A44" s="652" t="s">
        <v>307</v>
      </c>
      <c r="B44" s="650" t="s">
        <v>308</v>
      </c>
      <c r="C44" s="619" t="s">
        <v>309</v>
      </c>
      <c r="D44" s="94" t="s">
        <v>310</v>
      </c>
      <c r="E44" s="654"/>
      <c r="F44" s="655"/>
      <c r="H44" s="105"/>
    </row>
    <row r="45" spans="1:8" ht="51" customHeight="1" x14ac:dyDescent="0.25">
      <c r="A45" s="652"/>
      <c r="B45" s="653"/>
      <c r="C45" s="619"/>
      <c r="D45" s="94" t="s">
        <v>311</v>
      </c>
      <c r="E45" s="654"/>
      <c r="F45" s="655"/>
      <c r="H45" s="105"/>
    </row>
    <row r="46" spans="1:8" ht="53.25" customHeight="1" x14ac:dyDescent="0.25">
      <c r="A46" s="652"/>
      <c r="B46" s="653"/>
      <c r="C46" s="619"/>
      <c r="D46" s="94" t="s">
        <v>312</v>
      </c>
      <c r="E46" s="654"/>
      <c r="F46" s="655"/>
      <c r="H46" s="105"/>
    </row>
    <row r="47" spans="1:8" ht="36" customHeight="1" x14ac:dyDescent="0.25">
      <c r="A47" s="652"/>
      <c r="B47" s="653"/>
      <c r="C47" s="619"/>
      <c r="D47" s="111" t="s">
        <v>313</v>
      </c>
      <c r="E47" s="654"/>
      <c r="F47" s="655"/>
      <c r="H47" s="105"/>
    </row>
    <row r="48" spans="1:8" ht="155.25" customHeight="1" x14ac:dyDescent="0.25">
      <c r="A48" s="652"/>
      <c r="B48" s="653"/>
      <c r="C48" s="94" t="s">
        <v>314</v>
      </c>
      <c r="D48" s="94" t="s">
        <v>315</v>
      </c>
      <c r="E48" s="654"/>
      <c r="F48" s="655"/>
      <c r="H48" s="105"/>
    </row>
    <row r="49" spans="1:8" ht="56.25" customHeight="1" x14ac:dyDescent="0.25">
      <c r="A49" s="652"/>
      <c r="B49" s="651"/>
      <c r="C49" s="111" t="s">
        <v>316</v>
      </c>
      <c r="D49" s="111" t="s">
        <v>317</v>
      </c>
      <c r="E49" s="654"/>
      <c r="F49" s="655"/>
      <c r="H49" s="105"/>
    </row>
    <row r="50" spans="1:8" ht="18" x14ac:dyDescent="0.25">
      <c r="A50" s="112"/>
      <c r="B50" s="97"/>
      <c r="C50" s="97"/>
      <c r="D50" s="113"/>
      <c r="E50" s="114">
        <v>74855963</v>
      </c>
      <c r="F50" s="115">
        <v>81471947</v>
      </c>
      <c r="H50" s="105"/>
    </row>
    <row r="51" spans="1:8" ht="44.25" customHeight="1" x14ac:dyDescent="0.25">
      <c r="A51" s="662" t="s">
        <v>318</v>
      </c>
      <c r="B51" s="668" t="s">
        <v>319</v>
      </c>
      <c r="C51" s="666" t="s">
        <v>320</v>
      </c>
      <c r="D51" s="94" t="s">
        <v>321</v>
      </c>
      <c r="E51" s="649"/>
      <c r="F51" s="646"/>
      <c r="H51" s="105"/>
    </row>
    <row r="52" spans="1:8" ht="54" x14ac:dyDescent="0.25">
      <c r="A52" s="662"/>
      <c r="B52" s="668"/>
      <c r="C52" s="667"/>
      <c r="D52" s="116" t="s">
        <v>322</v>
      </c>
      <c r="E52" s="649"/>
      <c r="F52" s="646"/>
      <c r="H52" s="105"/>
    </row>
    <row r="53" spans="1:8" ht="66" customHeight="1" x14ac:dyDescent="0.25">
      <c r="A53" s="662"/>
      <c r="B53" s="668"/>
      <c r="C53" s="667"/>
      <c r="D53" s="117" t="s">
        <v>323</v>
      </c>
      <c r="E53" s="649"/>
      <c r="F53" s="646"/>
      <c r="H53" s="105"/>
    </row>
    <row r="54" spans="1:8" ht="86.25" customHeight="1" x14ac:dyDescent="0.25">
      <c r="A54" s="662"/>
      <c r="B54" s="668"/>
      <c r="C54" s="667"/>
      <c r="D54" s="117" t="s">
        <v>324</v>
      </c>
      <c r="E54" s="649"/>
      <c r="F54" s="646"/>
      <c r="H54" s="105"/>
    </row>
    <row r="55" spans="1:8" ht="75.75" customHeight="1" x14ac:dyDescent="0.25">
      <c r="A55" s="662"/>
      <c r="B55" s="668"/>
      <c r="C55" s="667"/>
      <c r="D55" s="117" t="s">
        <v>325</v>
      </c>
      <c r="E55" s="649"/>
      <c r="F55" s="646"/>
      <c r="H55" s="105"/>
    </row>
    <row r="56" spans="1:8" ht="43.5" customHeight="1" x14ac:dyDescent="0.25">
      <c r="A56" s="662"/>
      <c r="B56" s="668"/>
      <c r="C56" s="669"/>
      <c r="D56" s="117" t="s">
        <v>326</v>
      </c>
      <c r="E56" s="649"/>
      <c r="F56" s="646"/>
      <c r="H56" s="105"/>
    </row>
    <row r="57" spans="1:8" ht="18" x14ac:dyDescent="0.25">
      <c r="A57" s="112"/>
      <c r="B57" s="118"/>
      <c r="C57" s="119"/>
      <c r="D57" s="120"/>
      <c r="E57" s="121">
        <v>101879926</v>
      </c>
      <c r="F57" s="122">
        <v>135630862</v>
      </c>
      <c r="H57" s="105"/>
    </row>
    <row r="58" spans="1:8" ht="61.5" customHeight="1" x14ac:dyDescent="0.25">
      <c r="A58" s="647" t="s">
        <v>327</v>
      </c>
      <c r="B58" s="648" t="s">
        <v>328</v>
      </c>
      <c r="C58" s="94" t="s">
        <v>329</v>
      </c>
      <c r="D58" s="94" t="s">
        <v>330</v>
      </c>
      <c r="E58" s="649"/>
      <c r="F58" s="646"/>
      <c r="H58" s="105"/>
    </row>
    <row r="59" spans="1:8" ht="62.25" customHeight="1" x14ac:dyDescent="0.25">
      <c r="A59" s="647"/>
      <c r="B59" s="648"/>
      <c r="C59" s="94" t="s">
        <v>331</v>
      </c>
      <c r="D59" s="123" t="s">
        <v>332</v>
      </c>
      <c r="E59" s="649"/>
      <c r="F59" s="646"/>
      <c r="H59" s="105"/>
    </row>
    <row r="60" spans="1:8" ht="57.75" customHeight="1" x14ac:dyDescent="0.25">
      <c r="A60" s="647"/>
      <c r="B60" s="648"/>
      <c r="C60" s="94" t="s">
        <v>333</v>
      </c>
      <c r="D60" s="94" t="s">
        <v>334</v>
      </c>
      <c r="E60" s="649"/>
      <c r="F60" s="646"/>
      <c r="H60" s="105"/>
    </row>
    <row r="61" spans="1:8" ht="46.5" customHeight="1" x14ac:dyDescent="0.25">
      <c r="A61" s="647"/>
      <c r="B61" s="648"/>
      <c r="C61" s="94" t="s">
        <v>335</v>
      </c>
      <c r="D61" s="94" t="s">
        <v>336</v>
      </c>
      <c r="E61" s="649"/>
      <c r="F61" s="646"/>
      <c r="H61" s="105"/>
    </row>
    <row r="62" spans="1:8" ht="55.5" customHeight="1" x14ac:dyDescent="0.25">
      <c r="A62" s="647"/>
      <c r="B62" s="648"/>
      <c r="C62" s="626" t="s">
        <v>337</v>
      </c>
      <c r="D62" s="94" t="s">
        <v>338</v>
      </c>
      <c r="E62" s="649"/>
      <c r="F62" s="646"/>
      <c r="H62" s="105"/>
    </row>
    <row r="63" spans="1:8" ht="107.25" customHeight="1" x14ac:dyDescent="0.25">
      <c r="A63" s="647"/>
      <c r="B63" s="648"/>
      <c r="C63" s="626"/>
      <c r="D63" s="94" t="s">
        <v>339</v>
      </c>
      <c r="E63" s="649"/>
      <c r="F63" s="646"/>
    </row>
    <row r="64" spans="1:8" ht="25.5" customHeight="1" x14ac:dyDescent="0.25">
      <c r="A64" s="294"/>
      <c r="B64" s="656"/>
      <c r="C64" s="657"/>
      <c r="D64" s="658"/>
      <c r="E64" s="124">
        <v>40226824</v>
      </c>
      <c r="F64" s="125">
        <v>56761340</v>
      </c>
    </row>
    <row r="65" spans="1:6" ht="30" customHeight="1" x14ac:dyDescent="0.25">
      <c r="A65" s="126" t="s">
        <v>340</v>
      </c>
      <c r="B65" s="659" t="s">
        <v>341</v>
      </c>
      <c r="C65" s="660"/>
      <c r="D65" s="661"/>
      <c r="E65" s="127">
        <v>17408776</v>
      </c>
      <c r="F65" s="128">
        <v>32595446</v>
      </c>
    </row>
    <row r="66" spans="1:6" ht="86.25" customHeight="1" x14ac:dyDescent="0.25">
      <c r="A66" s="662" t="s">
        <v>342</v>
      </c>
      <c r="B66" s="663" t="s">
        <v>343</v>
      </c>
      <c r="C66" s="666" t="s">
        <v>344</v>
      </c>
      <c r="D66" s="94" t="s">
        <v>345</v>
      </c>
      <c r="E66" s="649">
        <v>8890276</v>
      </c>
      <c r="F66" s="646">
        <v>14002443</v>
      </c>
    </row>
    <row r="67" spans="1:6" ht="108" x14ac:dyDescent="0.25">
      <c r="A67" s="662"/>
      <c r="B67" s="664"/>
      <c r="C67" s="667"/>
      <c r="D67" s="129" t="s">
        <v>346</v>
      </c>
      <c r="E67" s="649"/>
      <c r="F67" s="646"/>
    </row>
    <row r="68" spans="1:6" ht="110.25" customHeight="1" x14ac:dyDescent="0.25">
      <c r="A68" s="662"/>
      <c r="B68" s="664"/>
      <c r="C68" s="626" t="s">
        <v>347</v>
      </c>
      <c r="D68" s="94" t="s">
        <v>348</v>
      </c>
      <c r="E68" s="649"/>
      <c r="F68" s="646"/>
    </row>
    <row r="69" spans="1:6" ht="68.25" customHeight="1" x14ac:dyDescent="0.25">
      <c r="A69" s="662"/>
      <c r="B69" s="664"/>
      <c r="C69" s="626"/>
      <c r="D69" s="94" t="s">
        <v>349</v>
      </c>
      <c r="E69" s="649"/>
      <c r="F69" s="646"/>
    </row>
    <row r="70" spans="1:6" ht="46.5" customHeight="1" x14ac:dyDescent="0.25">
      <c r="A70" s="662"/>
      <c r="B70" s="664"/>
      <c r="C70" s="626" t="s">
        <v>350</v>
      </c>
      <c r="D70" s="94" t="s">
        <v>351</v>
      </c>
      <c r="E70" s="649"/>
      <c r="F70" s="646"/>
    </row>
    <row r="71" spans="1:6" ht="68.25" customHeight="1" x14ac:dyDescent="0.25">
      <c r="A71" s="662"/>
      <c r="B71" s="664"/>
      <c r="C71" s="626"/>
      <c r="D71" s="94" t="s">
        <v>352</v>
      </c>
      <c r="E71" s="649"/>
      <c r="F71" s="646"/>
    </row>
    <row r="72" spans="1:6" ht="81.75" customHeight="1" x14ac:dyDescent="0.25">
      <c r="A72" s="662"/>
      <c r="B72" s="664"/>
      <c r="C72" s="626"/>
      <c r="D72" s="99" t="s">
        <v>353</v>
      </c>
      <c r="E72" s="649"/>
      <c r="F72" s="646"/>
    </row>
    <row r="73" spans="1:6" ht="75.75" customHeight="1" x14ac:dyDescent="0.25">
      <c r="A73" s="662"/>
      <c r="B73" s="664"/>
      <c r="C73" s="626"/>
      <c r="D73" s="99" t="s">
        <v>354</v>
      </c>
      <c r="E73" s="649"/>
      <c r="F73" s="646"/>
    </row>
    <row r="74" spans="1:6" ht="75.75" customHeight="1" x14ac:dyDescent="0.25">
      <c r="A74" s="662"/>
      <c r="B74" s="664"/>
      <c r="C74" s="626"/>
      <c r="D74" s="104" t="s">
        <v>355</v>
      </c>
      <c r="E74" s="649"/>
      <c r="F74" s="646"/>
    </row>
    <row r="75" spans="1:6" ht="75.75" customHeight="1" x14ac:dyDescent="0.25">
      <c r="A75" s="662"/>
      <c r="B75" s="664"/>
      <c r="C75" s="626"/>
      <c r="D75" s="99" t="s">
        <v>356</v>
      </c>
      <c r="E75" s="649"/>
      <c r="F75" s="646"/>
    </row>
    <row r="76" spans="1:6" ht="69" customHeight="1" x14ac:dyDescent="0.25">
      <c r="A76" s="662"/>
      <c r="B76" s="664"/>
      <c r="C76" s="626"/>
      <c r="D76" s="99" t="s">
        <v>354</v>
      </c>
      <c r="E76" s="649"/>
      <c r="F76" s="646"/>
    </row>
    <row r="77" spans="1:6" ht="92.25" customHeight="1" x14ac:dyDescent="0.25">
      <c r="A77" s="662"/>
      <c r="B77" s="664"/>
      <c r="C77" s="626"/>
      <c r="D77" s="104" t="s">
        <v>355</v>
      </c>
      <c r="E77" s="649"/>
      <c r="F77" s="646"/>
    </row>
    <row r="78" spans="1:6" ht="64.5" customHeight="1" x14ac:dyDescent="0.25">
      <c r="A78" s="662"/>
      <c r="B78" s="665"/>
      <c r="C78" s="626"/>
      <c r="D78" s="99" t="s">
        <v>356</v>
      </c>
      <c r="E78" s="649"/>
      <c r="F78" s="646"/>
    </row>
    <row r="79" spans="1:6" ht="17.25" customHeight="1" x14ac:dyDescent="0.25">
      <c r="A79" s="670"/>
      <c r="B79" s="671"/>
      <c r="C79" s="671"/>
      <c r="D79" s="671"/>
      <c r="E79" s="671"/>
      <c r="F79" s="672"/>
    </row>
    <row r="80" spans="1:6" ht="74.25" customHeight="1" x14ac:dyDescent="0.25">
      <c r="A80" s="673" t="s">
        <v>357</v>
      </c>
      <c r="B80" s="679" t="s">
        <v>358</v>
      </c>
      <c r="C80" s="626" t="s">
        <v>359</v>
      </c>
      <c r="D80" s="94" t="s">
        <v>360</v>
      </c>
      <c r="E80" s="649">
        <v>850000</v>
      </c>
      <c r="F80" s="682">
        <v>4926200</v>
      </c>
    </row>
    <row r="81" spans="1:6" ht="74.25" customHeight="1" x14ac:dyDescent="0.25">
      <c r="A81" s="674"/>
      <c r="B81" s="680"/>
      <c r="C81" s="626"/>
      <c r="D81" s="94" t="s">
        <v>361</v>
      </c>
      <c r="E81" s="649"/>
      <c r="F81" s="682"/>
    </row>
    <row r="82" spans="1:6" ht="103.5" customHeight="1" x14ac:dyDescent="0.25">
      <c r="A82" s="674"/>
      <c r="B82" s="680"/>
      <c r="C82" s="683" t="s">
        <v>362</v>
      </c>
      <c r="D82" s="94" t="s">
        <v>363</v>
      </c>
      <c r="E82" s="649"/>
      <c r="F82" s="682"/>
    </row>
    <row r="83" spans="1:6" ht="81.75" customHeight="1" x14ac:dyDescent="0.25">
      <c r="A83" s="674"/>
      <c r="B83" s="680"/>
      <c r="C83" s="683"/>
      <c r="D83" s="94" t="s">
        <v>364</v>
      </c>
      <c r="E83" s="649"/>
      <c r="F83" s="682"/>
    </row>
    <row r="84" spans="1:6" ht="117.75" customHeight="1" x14ac:dyDescent="0.25">
      <c r="A84" s="678"/>
      <c r="B84" s="681"/>
      <c r="C84" s="683"/>
      <c r="D84" s="99" t="s">
        <v>365</v>
      </c>
      <c r="E84" s="649"/>
      <c r="F84" s="682"/>
    </row>
    <row r="85" spans="1:6" ht="18.75" customHeight="1" x14ac:dyDescent="0.25">
      <c r="A85" s="670"/>
      <c r="B85" s="671"/>
      <c r="C85" s="671"/>
      <c r="D85" s="671"/>
      <c r="E85" s="671"/>
      <c r="F85" s="672"/>
    </row>
    <row r="86" spans="1:6" ht="78" customHeight="1" x14ac:dyDescent="0.25">
      <c r="A86" s="673" t="s">
        <v>366</v>
      </c>
      <c r="B86" s="650" t="s">
        <v>367</v>
      </c>
      <c r="C86" s="666" t="s">
        <v>368</v>
      </c>
      <c r="D86" s="94" t="s">
        <v>369</v>
      </c>
      <c r="E86" s="639">
        <v>5064000</v>
      </c>
      <c r="F86" s="636">
        <v>9750003</v>
      </c>
    </row>
    <row r="87" spans="1:6" ht="92.25" customHeight="1" x14ac:dyDescent="0.25">
      <c r="A87" s="674"/>
      <c r="B87" s="653"/>
      <c r="C87" s="667"/>
      <c r="D87" s="94" t="s">
        <v>370</v>
      </c>
      <c r="E87" s="640"/>
      <c r="F87" s="637"/>
    </row>
    <row r="88" spans="1:6" ht="90.75" customHeight="1" x14ac:dyDescent="0.25">
      <c r="A88" s="674"/>
      <c r="B88" s="653"/>
      <c r="C88" s="667"/>
      <c r="D88" s="99" t="s">
        <v>371</v>
      </c>
      <c r="E88" s="640"/>
      <c r="F88" s="637"/>
    </row>
    <row r="89" spans="1:6" ht="78" customHeight="1" x14ac:dyDescent="0.25">
      <c r="A89" s="674"/>
      <c r="B89" s="653"/>
      <c r="C89" s="667"/>
      <c r="D89" s="99" t="s">
        <v>372</v>
      </c>
      <c r="E89" s="640"/>
      <c r="F89" s="637"/>
    </row>
    <row r="90" spans="1:6" ht="78" customHeight="1" thickBot="1" x14ac:dyDescent="0.3">
      <c r="A90" s="675"/>
      <c r="B90" s="676"/>
      <c r="C90" s="677"/>
      <c r="D90" s="130" t="s">
        <v>373</v>
      </c>
      <c r="E90" s="641"/>
      <c r="F90" s="638"/>
    </row>
    <row r="91" spans="1:6" ht="92.25" customHeight="1" x14ac:dyDescent="0.25">
      <c r="A91" s="684" t="s">
        <v>374</v>
      </c>
      <c r="B91" s="685" t="s">
        <v>375</v>
      </c>
      <c r="C91" s="666" t="s">
        <v>376</v>
      </c>
      <c r="D91" s="94" t="s">
        <v>377</v>
      </c>
      <c r="E91" s="640">
        <v>2604500</v>
      </c>
      <c r="F91" s="637">
        <v>3916800</v>
      </c>
    </row>
    <row r="92" spans="1:6" ht="64.5" customHeight="1" x14ac:dyDescent="0.25">
      <c r="A92" s="674"/>
      <c r="B92" s="653"/>
      <c r="C92" s="667"/>
      <c r="D92" s="99" t="s">
        <v>378</v>
      </c>
      <c r="E92" s="640"/>
      <c r="F92" s="637"/>
    </row>
    <row r="93" spans="1:6" ht="82.5" customHeight="1" x14ac:dyDescent="0.25">
      <c r="A93" s="674"/>
      <c r="B93" s="653"/>
      <c r="C93" s="669"/>
      <c r="D93" s="94" t="s">
        <v>379</v>
      </c>
      <c r="E93" s="640"/>
      <c r="F93" s="637"/>
    </row>
    <row r="94" spans="1:6" ht="27.75" customHeight="1" x14ac:dyDescent="0.25">
      <c r="A94" s="294" t="s">
        <v>380</v>
      </c>
      <c r="B94" s="131" t="s">
        <v>381</v>
      </c>
      <c r="C94" s="131"/>
      <c r="D94" s="131"/>
      <c r="E94" s="132">
        <v>17454600</v>
      </c>
      <c r="F94" s="133">
        <v>21848355</v>
      </c>
    </row>
    <row r="95" spans="1:6" ht="105.75" customHeight="1" x14ac:dyDescent="0.25">
      <c r="A95" s="662" t="s">
        <v>382</v>
      </c>
      <c r="B95" s="686" t="s">
        <v>383</v>
      </c>
      <c r="C95" s="619" t="s">
        <v>384</v>
      </c>
      <c r="D95" s="94" t="s">
        <v>385</v>
      </c>
      <c r="E95" s="649">
        <v>15709600</v>
      </c>
      <c r="F95" s="646">
        <v>16149000</v>
      </c>
    </row>
    <row r="96" spans="1:6" ht="150.75" customHeight="1" x14ac:dyDescent="0.25">
      <c r="A96" s="662"/>
      <c r="B96" s="686"/>
      <c r="C96" s="619"/>
      <c r="D96" s="94" t="s">
        <v>386</v>
      </c>
      <c r="E96" s="649"/>
      <c r="F96" s="646"/>
    </row>
    <row r="97" spans="1:6" ht="95.25" customHeight="1" x14ac:dyDescent="0.25">
      <c r="A97" s="662"/>
      <c r="B97" s="686"/>
      <c r="C97" s="619"/>
      <c r="D97" s="94" t="s">
        <v>387</v>
      </c>
      <c r="E97" s="649"/>
      <c r="F97" s="646"/>
    </row>
    <row r="98" spans="1:6" ht="99" customHeight="1" x14ac:dyDescent="0.25">
      <c r="A98" s="662"/>
      <c r="B98" s="686"/>
      <c r="C98" s="619"/>
      <c r="D98" s="99" t="s">
        <v>388</v>
      </c>
      <c r="E98" s="649"/>
      <c r="F98" s="646"/>
    </row>
    <row r="99" spans="1:6" ht="108" x14ac:dyDescent="0.25">
      <c r="A99" s="662"/>
      <c r="B99" s="686"/>
      <c r="C99" s="619"/>
      <c r="D99" s="292" t="s">
        <v>389</v>
      </c>
      <c r="E99" s="649"/>
      <c r="F99" s="646"/>
    </row>
    <row r="100" spans="1:6" ht="26.25" customHeight="1" x14ac:dyDescent="0.25">
      <c r="A100" s="670"/>
      <c r="B100" s="671"/>
      <c r="C100" s="671"/>
      <c r="D100" s="671"/>
      <c r="E100" s="671"/>
      <c r="F100" s="672"/>
    </row>
    <row r="101" spans="1:6" ht="132" customHeight="1" x14ac:dyDescent="0.25">
      <c r="A101" s="662" t="s">
        <v>390</v>
      </c>
      <c r="B101" s="619" t="s">
        <v>391</v>
      </c>
      <c r="C101" s="626" t="s">
        <v>392</v>
      </c>
      <c r="D101" s="94" t="s">
        <v>393</v>
      </c>
      <c r="E101" s="649">
        <v>1745000</v>
      </c>
      <c r="F101" s="646">
        <v>5699355</v>
      </c>
    </row>
    <row r="102" spans="1:6" ht="93" customHeight="1" x14ac:dyDescent="0.25">
      <c r="A102" s="662"/>
      <c r="B102" s="619"/>
      <c r="C102" s="626"/>
      <c r="D102" s="94" t="s">
        <v>394</v>
      </c>
      <c r="E102" s="649"/>
      <c r="F102" s="646"/>
    </row>
    <row r="103" spans="1:6" ht="72" customHeight="1" x14ac:dyDescent="0.25">
      <c r="A103" s="662"/>
      <c r="B103" s="619"/>
      <c r="C103" s="626"/>
      <c r="D103" s="94" t="s">
        <v>395</v>
      </c>
      <c r="E103" s="649"/>
      <c r="F103" s="646"/>
    </row>
    <row r="104" spans="1:6" ht="98.25" customHeight="1" x14ac:dyDescent="0.25">
      <c r="A104" s="662"/>
      <c r="B104" s="619"/>
      <c r="C104" s="626"/>
      <c r="D104" s="94" t="s">
        <v>396</v>
      </c>
      <c r="E104" s="649"/>
      <c r="F104" s="646"/>
    </row>
    <row r="105" spans="1:6" ht="65.25" customHeight="1" x14ac:dyDescent="0.25">
      <c r="A105" s="662"/>
      <c r="B105" s="619"/>
      <c r="C105" s="626"/>
      <c r="D105" s="292" t="s">
        <v>397</v>
      </c>
      <c r="E105" s="649"/>
      <c r="F105" s="646"/>
    </row>
    <row r="106" spans="1:6" ht="89.25" customHeight="1" x14ac:dyDescent="0.25">
      <c r="A106" s="662"/>
      <c r="B106" s="619"/>
      <c r="C106" s="626"/>
      <c r="D106" s="292" t="s">
        <v>398</v>
      </c>
      <c r="E106" s="649"/>
      <c r="F106" s="646"/>
    </row>
    <row r="107" spans="1:6" ht="23.25" customHeight="1" x14ac:dyDescent="0.25">
      <c r="A107" s="670"/>
      <c r="B107" s="671"/>
      <c r="C107" s="671"/>
      <c r="D107" s="671"/>
      <c r="E107" s="671"/>
      <c r="F107" s="672"/>
    </row>
    <row r="108" spans="1:6" ht="79.5" customHeight="1" x14ac:dyDescent="0.25">
      <c r="A108" s="647" t="s">
        <v>399</v>
      </c>
      <c r="B108" s="626" t="s">
        <v>400</v>
      </c>
      <c r="C108" s="626" t="s">
        <v>401</v>
      </c>
      <c r="D108" s="94" t="s">
        <v>402</v>
      </c>
      <c r="E108" s="692"/>
      <c r="F108" s="693"/>
    </row>
    <row r="109" spans="1:6" ht="82.5" customHeight="1" x14ac:dyDescent="0.25">
      <c r="A109" s="647"/>
      <c r="B109" s="626"/>
      <c r="C109" s="626"/>
      <c r="D109" s="94" t="s">
        <v>403</v>
      </c>
      <c r="E109" s="692"/>
      <c r="F109" s="693"/>
    </row>
    <row r="110" spans="1:6" ht="33.75" customHeight="1" x14ac:dyDescent="0.25">
      <c r="A110" s="294" t="s">
        <v>404</v>
      </c>
      <c r="B110" s="687" t="s">
        <v>405</v>
      </c>
      <c r="C110" s="687"/>
      <c r="D110" s="97"/>
      <c r="E110" s="134">
        <v>33174110</v>
      </c>
      <c r="F110" s="135">
        <v>40117944</v>
      </c>
    </row>
    <row r="111" spans="1:6" ht="87.75" customHeight="1" x14ac:dyDescent="0.25">
      <c r="A111" s="662" t="s">
        <v>406</v>
      </c>
      <c r="B111" s="688" t="s">
        <v>407</v>
      </c>
      <c r="C111" s="619" t="s">
        <v>408</v>
      </c>
      <c r="D111" s="94" t="s">
        <v>409</v>
      </c>
      <c r="E111" s="691">
        <v>22877124</v>
      </c>
      <c r="F111" s="682">
        <v>28687616</v>
      </c>
    </row>
    <row r="112" spans="1:6" ht="60" customHeight="1" x14ac:dyDescent="0.25">
      <c r="A112" s="662"/>
      <c r="B112" s="689"/>
      <c r="C112" s="619"/>
      <c r="D112" s="94" t="s">
        <v>410</v>
      </c>
      <c r="E112" s="691"/>
      <c r="F112" s="682"/>
    </row>
    <row r="113" spans="1:6" ht="98.25" customHeight="1" x14ac:dyDescent="0.25">
      <c r="A113" s="662"/>
      <c r="B113" s="689"/>
      <c r="C113" s="619"/>
      <c r="D113" s="94" t="s">
        <v>411</v>
      </c>
      <c r="E113" s="691"/>
      <c r="F113" s="682"/>
    </row>
    <row r="114" spans="1:6" ht="68.25" customHeight="1" x14ac:dyDescent="0.25">
      <c r="A114" s="662"/>
      <c r="B114" s="689"/>
      <c r="C114" s="619"/>
      <c r="D114" s="94" t="s">
        <v>412</v>
      </c>
      <c r="E114" s="691"/>
      <c r="F114" s="682"/>
    </row>
    <row r="115" spans="1:6" ht="79.5" customHeight="1" x14ac:dyDescent="0.25">
      <c r="A115" s="662"/>
      <c r="B115" s="689"/>
      <c r="C115" s="619"/>
      <c r="D115" s="94" t="s">
        <v>413</v>
      </c>
      <c r="E115" s="691"/>
      <c r="F115" s="682"/>
    </row>
    <row r="116" spans="1:6" ht="82.5" customHeight="1" x14ac:dyDescent="0.25">
      <c r="A116" s="662"/>
      <c r="B116" s="689"/>
      <c r="C116" s="619"/>
      <c r="D116" s="94" t="s">
        <v>414</v>
      </c>
      <c r="E116" s="691"/>
      <c r="F116" s="682"/>
    </row>
    <row r="117" spans="1:6" ht="73.5" customHeight="1" x14ac:dyDescent="0.25">
      <c r="A117" s="662"/>
      <c r="B117" s="689"/>
      <c r="C117" s="619"/>
      <c r="D117" s="129" t="s">
        <v>415</v>
      </c>
      <c r="E117" s="691"/>
      <c r="F117" s="682"/>
    </row>
    <row r="118" spans="1:6" ht="63" customHeight="1" x14ac:dyDescent="0.25">
      <c r="A118" s="662"/>
      <c r="B118" s="689"/>
      <c r="C118" s="619"/>
      <c r="D118" s="129" t="s">
        <v>416</v>
      </c>
      <c r="E118" s="691"/>
      <c r="F118" s="682"/>
    </row>
    <row r="119" spans="1:6" ht="61.5" customHeight="1" x14ac:dyDescent="0.25">
      <c r="A119" s="662"/>
      <c r="B119" s="690"/>
      <c r="C119" s="619"/>
      <c r="D119" s="129" t="s">
        <v>417</v>
      </c>
      <c r="E119" s="691"/>
      <c r="F119" s="682"/>
    </row>
    <row r="120" spans="1:6" ht="18" customHeight="1" x14ac:dyDescent="0.25">
      <c r="A120" s="670"/>
      <c r="B120" s="671"/>
      <c r="C120" s="671"/>
      <c r="D120" s="671"/>
      <c r="E120" s="671"/>
      <c r="F120" s="672"/>
    </row>
    <row r="121" spans="1:6" ht="90.75" customHeight="1" x14ac:dyDescent="0.25">
      <c r="A121" s="647" t="s">
        <v>418</v>
      </c>
      <c r="B121" s="698" t="s">
        <v>419</v>
      </c>
      <c r="C121" s="626" t="s">
        <v>420</v>
      </c>
      <c r="D121" s="136" t="s">
        <v>421</v>
      </c>
      <c r="E121" s="691">
        <v>10296986</v>
      </c>
      <c r="F121" s="682">
        <v>11430328</v>
      </c>
    </row>
    <row r="122" spans="1:6" ht="78" customHeight="1" x14ac:dyDescent="0.25">
      <c r="A122" s="697"/>
      <c r="B122" s="699"/>
      <c r="C122" s="626"/>
      <c r="D122" s="94" t="s">
        <v>414</v>
      </c>
      <c r="E122" s="691"/>
      <c r="F122" s="682"/>
    </row>
    <row r="123" spans="1:6" ht="81.75" customHeight="1" x14ac:dyDescent="0.25">
      <c r="A123" s="697"/>
      <c r="B123" s="699"/>
      <c r="C123" s="626"/>
      <c r="D123" s="136" t="s">
        <v>422</v>
      </c>
      <c r="E123" s="691"/>
      <c r="F123" s="682"/>
    </row>
    <row r="124" spans="1:6" ht="81" customHeight="1" x14ac:dyDescent="0.25">
      <c r="A124" s="697"/>
      <c r="B124" s="699"/>
      <c r="C124" s="94" t="s">
        <v>423</v>
      </c>
      <c r="D124" s="136" t="s">
        <v>424</v>
      </c>
      <c r="E124" s="691"/>
      <c r="F124" s="682"/>
    </row>
    <row r="125" spans="1:6" ht="65.25" customHeight="1" x14ac:dyDescent="0.25">
      <c r="A125" s="697"/>
      <c r="B125" s="699"/>
      <c r="C125" s="94" t="s">
        <v>425</v>
      </c>
      <c r="D125" s="94" t="s">
        <v>426</v>
      </c>
      <c r="E125" s="691"/>
      <c r="F125" s="682"/>
    </row>
    <row r="126" spans="1:6" ht="66.75" customHeight="1" x14ac:dyDescent="0.25">
      <c r="A126" s="697"/>
      <c r="B126" s="699"/>
      <c r="C126" s="626" t="s">
        <v>427</v>
      </c>
      <c r="D126" s="136" t="s">
        <v>428</v>
      </c>
      <c r="E126" s="691"/>
      <c r="F126" s="682"/>
    </row>
    <row r="127" spans="1:6" ht="80.25" customHeight="1" x14ac:dyDescent="0.25">
      <c r="A127" s="697"/>
      <c r="B127" s="699"/>
      <c r="C127" s="626"/>
      <c r="D127" s="136" t="s">
        <v>429</v>
      </c>
      <c r="E127" s="691"/>
      <c r="F127" s="682"/>
    </row>
    <row r="128" spans="1:6" ht="91.5" customHeight="1" x14ac:dyDescent="0.25">
      <c r="A128" s="298"/>
      <c r="B128" s="699"/>
      <c r="C128" s="701"/>
      <c r="D128" s="129" t="s">
        <v>430</v>
      </c>
      <c r="E128" s="691"/>
      <c r="F128" s="682"/>
    </row>
    <row r="129" spans="1:6" ht="90" x14ac:dyDescent="0.25">
      <c r="A129" s="298"/>
      <c r="B129" s="700"/>
      <c r="C129" s="701"/>
      <c r="D129" s="129" t="s">
        <v>431</v>
      </c>
      <c r="E129" s="691"/>
      <c r="F129" s="682"/>
    </row>
    <row r="130" spans="1:6" ht="18" x14ac:dyDescent="0.25">
      <c r="A130" s="137"/>
      <c r="B130" s="131"/>
      <c r="C130" s="131"/>
      <c r="D130" s="131"/>
      <c r="E130" s="138"/>
      <c r="F130" s="139"/>
    </row>
    <row r="131" spans="1:6" ht="57" customHeight="1" x14ac:dyDescent="0.25">
      <c r="A131" s="293" t="s">
        <v>432</v>
      </c>
      <c r="B131" s="140" t="s">
        <v>433</v>
      </c>
      <c r="C131" s="299"/>
      <c r="D131" s="129"/>
      <c r="E131" s="297">
        <v>50000000</v>
      </c>
      <c r="F131" s="295">
        <v>60000000</v>
      </c>
    </row>
    <row r="132" spans="1:6" ht="24.75" customHeight="1" thickBot="1" x14ac:dyDescent="0.3">
      <c r="A132" s="141"/>
      <c r="B132" s="702" t="s">
        <v>434</v>
      </c>
      <c r="C132" s="703"/>
      <c r="D132" s="704"/>
      <c r="E132" s="142"/>
      <c r="F132" s="143"/>
    </row>
    <row r="133" spans="1:6" ht="125.25" customHeight="1" thickBot="1" x14ac:dyDescent="0.3">
      <c r="A133" s="684" t="s">
        <v>435</v>
      </c>
      <c r="B133" s="685" t="s">
        <v>436</v>
      </c>
      <c r="C133" s="705" t="s">
        <v>437</v>
      </c>
      <c r="D133" s="144" t="s">
        <v>438</v>
      </c>
      <c r="E133" s="649">
        <v>3384000</v>
      </c>
      <c r="F133" s="646">
        <v>6981043</v>
      </c>
    </row>
    <row r="134" spans="1:6" ht="119.25" customHeight="1" x14ac:dyDescent="0.25">
      <c r="A134" s="674"/>
      <c r="B134" s="653"/>
      <c r="C134" s="667"/>
      <c r="D134" s="94" t="s">
        <v>439</v>
      </c>
      <c r="E134" s="649"/>
      <c r="F134" s="646"/>
    </row>
    <row r="135" spans="1:6" ht="97.5" customHeight="1" x14ac:dyDescent="0.25">
      <c r="A135" s="674" t="s">
        <v>440</v>
      </c>
      <c r="B135" s="667" t="s">
        <v>441</v>
      </c>
      <c r="C135" s="667" t="s">
        <v>442</v>
      </c>
      <c r="D135" s="94" t="s">
        <v>443</v>
      </c>
      <c r="E135" s="649"/>
      <c r="F135" s="646"/>
    </row>
    <row r="136" spans="1:6" ht="114.75" customHeight="1" x14ac:dyDescent="0.25">
      <c r="A136" s="674"/>
      <c r="B136" s="667"/>
      <c r="C136" s="667"/>
      <c r="D136" s="94" t="s">
        <v>444</v>
      </c>
      <c r="E136" s="649"/>
      <c r="F136" s="646"/>
    </row>
    <row r="137" spans="1:6" ht="90" x14ac:dyDescent="0.25">
      <c r="A137" s="674"/>
      <c r="B137" s="667"/>
      <c r="C137" s="667"/>
      <c r="D137" s="94" t="s">
        <v>445</v>
      </c>
      <c r="E137" s="649"/>
      <c r="F137" s="646"/>
    </row>
    <row r="138" spans="1:6" ht="108" x14ac:dyDescent="0.25">
      <c r="A138" s="674"/>
      <c r="B138" s="667"/>
      <c r="C138" s="667"/>
      <c r="D138" s="94" t="s">
        <v>446</v>
      </c>
      <c r="E138" s="649"/>
      <c r="F138" s="646"/>
    </row>
    <row r="139" spans="1:6" ht="72" x14ac:dyDescent="0.25">
      <c r="A139" s="674"/>
      <c r="B139" s="667"/>
      <c r="C139" s="667"/>
      <c r="D139" s="94" t="s">
        <v>447</v>
      </c>
      <c r="E139" s="649"/>
      <c r="F139" s="646"/>
    </row>
    <row r="140" spans="1:6" ht="54" x14ac:dyDescent="0.25">
      <c r="A140" s="674"/>
      <c r="B140" s="667"/>
      <c r="C140" s="667"/>
      <c r="D140" s="145" t="s">
        <v>448</v>
      </c>
      <c r="E140" s="649"/>
      <c r="F140" s="646"/>
    </row>
    <row r="141" spans="1:6" ht="93" customHeight="1" x14ac:dyDescent="0.25">
      <c r="A141" s="674"/>
      <c r="B141" s="667"/>
      <c r="C141" s="667"/>
      <c r="D141" s="146" t="s">
        <v>449</v>
      </c>
      <c r="E141" s="649"/>
      <c r="F141" s="646"/>
    </row>
    <row r="142" spans="1:6" ht="123.75" customHeight="1" x14ac:dyDescent="0.25">
      <c r="A142" s="678"/>
      <c r="B142" s="669"/>
      <c r="C142" s="669"/>
      <c r="D142" s="296" t="s">
        <v>450</v>
      </c>
      <c r="E142" s="649"/>
      <c r="F142" s="646"/>
    </row>
    <row r="143" spans="1:6" ht="18" x14ac:dyDescent="0.25">
      <c r="A143" s="137" t="s">
        <v>451</v>
      </c>
      <c r="B143" s="694" t="s">
        <v>452</v>
      </c>
      <c r="C143" s="694"/>
      <c r="D143" s="694"/>
      <c r="E143" s="147">
        <v>67029779</v>
      </c>
      <c r="F143" s="148">
        <v>87736300</v>
      </c>
    </row>
    <row r="144" spans="1:6" ht="80.25" customHeight="1" x14ac:dyDescent="0.25">
      <c r="A144" s="662" t="s">
        <v>451</v>
      </c>
      <c r="B144" s="696" t="s">
        <v>453</v>
      </c>
      <c r="C144" s="619" t="s">
        <v>454</v>
      </c>
      <c r="D144" s="136" t="s">
        <v>455</v>
      </c>
      <c r="E144" s="691">
        <v>33633407</v>
      </c>
      <c r="F144" s="682">
        <v>81000200</v>
      </c>
    </row>
    <row r="145" spans="1:6" ht="45" customHeight="1" x14ac:dyDescent="0.25">
      <c r="A145" s="662"/>
      <c r="B145" s="696"/>
      <c r="C145" s="619"/>
      <c r="D145" s="129" t="s">
        <v>456</v>
      </c>
      <c r="E145" s="691"/>
      <c r="F145" s="682"/>
    </row>
    <row r="146" spans="1:6" ht="59.25" customHeight="1" x14ac:dyDescent="0.25">
      <c r="A146" s="662"/>
      <c r="B146" s="696"/>
      <c r="C146" s="619"/>
      <c r="D146" s="149" t="s">
        <v>457</v>
      </c>
      <c r="E146" s="691"/>
      <c r="F146" s="682"/>
    </row>
    <row r="147" spans="1:6" ht="75.75" customHeight="1" thickBot="1" x14ac:dyDescent="0.3">
      <c r="A147" s="695"/>
      <c r="B147" s="150" t="s">
        <v>458</v>
      </c>
      <c r="C147" s="151" t="s">
        <v>459</v>
      </c>
      <c r="D147" s="152"/>
      <c r="E147" s="153">
        <v>33396372</v>
      </c>
      <c r="F147" s="154">
        <v>33736100</v>
      </c>
    </row>
  </sheetData>
  <mergeCells count="125">
    <mergeCell ref="B143:D143"/>
    <mergeCell ref="A144:A147"/>
    <mergeCell ref="B144:B146"/>
    <mergeCell ref="C144:C146"/>
    <mergeCell ref="E144:E146"/>
    <mergeCell ref="F144:F146"/>
    <mergeCell ref="A120:F120"/>
    <mergeCell ref="A121:A127"/>
    <mergeCell ref="B121:B129"/>
    <mergeCell ref="C121:C123"/>
    <mergeCell ref="E121:E129"/>
    <mergeCell ref="F121:F129"/>
    <mergeCell ref="C126:C127"/>
    <mergeCell ref="C128:C129"/>
    <mergeCell ref="B132:D132"/>
    <mergeCell ref="A133:A134"/>
    <mergeCell ref="B133:B134"/>
    <mergeCell ref="C133:C134"/>
    <mergeCell ref="E133:E142"/>
    <mergeCell ref="F133:F142"/>
    <mergeCell ref="A135:A142"/>
    <mergeCell ref="B135:B142"/>
    <mergeCell ref="C135:C142"/>
    <mergeCell ref="B110:C110"/>
    <mergeCell ref="A111:A119"/>
    <mergeCell ref="B111:B119"/>
    <mergeCell ref="C111:C119"/>
    <mergeCell ref="E111:E119"/>
    <mergeCell ref="F111:F119"/>
    <mergeCell ref="A107:F107"/>
    <mergeCell ref="A108:A109"/>
    <mergeCell ref="B108:B109"/>
    <mergeCell ref="C108:C109"/>
    <mergeCell ref="E108:E109"/>
    <mergeCell ref="F108:F109"/>
    <mergeCell ref="A100:F100"/>
    <mergeCell ref="A101:A106"/>
    <mergeCell ref="B101:B106"/>
    <mergeCell ref="C101:C106"/>
    <mergeCell ref="E101:E106"/>
    <mergeCell ref="F101:F106"/>
    <mergeCell ref="A91:A93"/>
    <mergeCell ref="B91:B93"/>
    <mergeCell ref="C91:C93"/>
    <mergeCell ref="E91:E93"/>
    <mergeCell ref="F91:F93"/>
    <mergeCell ref="A95:A99"/>
    <mergeCell ref="B95:B99"/>
    <mergeCell ref="C95:C99"/>
    <mergeCell ref="E95:E99"/>
    <mergeCell ref="F95:F99"/>
    <mergeCell ref="A85:F85"/>
    <mergeCell ref="A86:A90"/>
    <mergeCell ref="B86:B90"/>
    <mergeCell ref="C86:C90"/>
    <mergeCell ref="E86:E90"/>
    <mergeCell ref="F86:F90"/>
    <mergeCell ref="F66:F78"/>
    <mergeCell ref="C68:C69"/>
    <mergeCell ref="C70:C78"/>
    <mergeCell ref="A79:F79"/>
    <mergeCell ref="A80:A84"/>
    <mergeCell ref="B80:B84"/>
    <mergeCell ref="C80:C81"/>
    <mergeCell ref="E80:E84"/>
    <mergeCell ref="F80:F84"/>
    <mergeCell ref="C82:C84"/>
    <mergeCell ref="B64:D64"/>
    <mergeCell ref="B65:D65"/>
    <mergeCell ref="A66:A78"/>
    <mergeCell ref="B66:B78"/>
    <mergeCell ref="C66:C67"/>
    <mergeCell ref="E66:E78"/>
    <mergeCell ref="A51:A56"/>
    <mergeCell ref="B51:B56"/>
    <mergeCell ref="C51:C56"/>
    <mergeCell ref="E51:E56"/>
    <mergeCell ref="B39:B40"/>
    <mergeCell ref="C39:C40"/>
    <mergeCell ref="E39:E40"/>
    <mergeCell ref="F39:F40"/>
    <mergeCell ref="F51:F56"/>
    <mergeCell ref="A58:A63"/>
    <mergeCell ref="B58:B63"/>
    <mergeCell ref="E58:E63"/>
    <mergeCell ref="F58:F63"/>
    <mergeCell ref="C62:C63"/>
    <mergeCell ref="B41:B42"/>
    <mergeCell ref="C41:C42"/>
    <mergeCell ref="E41:E42"/>
    <mergeCell ref="F41:F42"/>
    <mergeCell ref="A44:A49"/>
    <mergeCell ref="B44:B49"/>
    <mergeCell ref="C44:C47"/>
    <mergeCell ref="E44:E49"/>
    <mergeCell ref="F44:F49"/>
    <mergeCell ref="B24:B29"/>
    <mergeCell ref="E24:E29"/>
    <mergeCell ref="F24:F29"/>
    <mergeCell ref="C25:C28"/>
    <mergeCell ref="B30:B38"/>
    <mergeCell ref="C30:C35"/>
    <mergeCell ref="E30:E38"/>
    <mergeCell ref="F30:F38"/>
    <mergeCell ref="C36:C37"/>
    <mergeCell ref="A5:A23"/>
    <mergeCell ref="B5:B23"/>
    <mergeCell ref="C5:C9"/>
    <mergeCell ref="E5:E9"/>
    <mergeCell ref="F5:F9"/>
    <mergeCell ref="C11:C12"/>
    <mergeCell ref="A1:F1"/>
    <mergeCell ref="A2:A3"/>
    <mergeCell ref="B2:B3"/>
    <mergeCell ref="C2:C3"/>
    <mergeCell ref="D2:D3"/>
    <mergeCell ref="E2:F2"/>
    <mergeCell ref="F14:F18"/>
    <mergeCell ref="C20:C23"/>
    <mergeCell ref="E20:E23"/>
    <mergeCell ref="F20:F23"/>
    <mergeCell ref="E11:E12"/>
    <mergeCell ref="F11:F12"/>
    <mergeCell ref="C14:C18"/>
    <mergeCell ref="E14:E18"/>
  </mergeCells>
  <printOptions horizontalCentered="1"/>
  <pageMargins left="0.31496062992125984" right="0.31496062992125984" top="0.74803149606299213" bottom="0.74803149606299213" header="0.31496062992125984" footer="0.31496062992125984"/>
  <pageSetup scale="60" fitToWidth="20" fitToHeight="20" orientation="landscape" r:id="rId1"/>
  <headerFooter>
    <oddFooter>&amp;C&amp;N&amp;R&amp;F</oddFooter>
  </headerFooter>
  <rowBreaks count="12" manualBreakCount="12">
    <brk id="16" max="5" man="1"/>
    <brk id="28" max="5" man="1"/>
    <brk id="38" max="5" man="1"/>
    <brk id="48" max="5" man="1"/>
    <brk id="57" max="5" man="1"/>
    <brk id="67" max="5" man="1"/>
    <brk id="78" max="5" man="1"/>
    <brk id="88" max="5" man="1"/>
    <brk id="100" max="5" man="1"/>
    <brk id="111" max="5" man="1"/>
    <brk id="120" max="5" man="1"/>
    <brk id="142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Matriz Educacion </vt:lpstr>
      <vt:lpstr>Matriz Capacitacion </vt:lpstr>
      <vt:lpstr>Presupuesto Proyecta 2016</vt:lpstr>
      <vt:lpstr>Programas</vt:lpstr>
      <vt:lpstr>'Presupuesto Proyecta 2016'!Área_de_impresión</vt:lpstr>
      <vt:lpstr>Programas!Área_de_impresión</vt:lpstr>
      <vt:lpstr>'Presupuesto Proyecta 2016'!Títulos_a_imprimir</vt:lpstr>
      <vt:lpstr>Programas!Títulos_a_imprimir</vt:lpstr>
    </vt:vector>
  </TitlesOfParts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Milagros Moreno</cp:lastModifiedBy>
  <cp:revision/>
  <cp:lastPrinted>2017-01-17T16:22:02Z</cp:lastPrinted>
  <dcterms:created xsi:type="dcterms:W3CDTF">2015-06-12T16:03:28Z</dcterms:created>
  <dcterms:modified xsi:type="dcterms:W3CDTF">2017-07-05T15:44:58Z</dcterms:modified>
</cp:coreProperties>
</file>