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mujergobdo-my.sharepoint.com/personal/angelina_guillen_mujer_gob_do/Documents/Escritorio/PNPSP/Planificacion Estrategica 2024/"/>
    </mc:Choice>
  </mc:AlternateContent>
  <xr:revisionPtr revIDLastSave="0" documentId="14_{EC0C54E2-65FD-4052-B220-714075EAE0AA}" xr6:coauthVersionLast="47" xr6:coauthVersionMax="47" xr10:uidLastSave="{00000000-0000-0000-0000-000000000000}"/>
  <bookViews>
    <workbookView xWindow="-120" yWindow="-120" windowWidth="29040" windowHeight="15720" tabRatio="804" xr2:uid="{737C5E8C-FA02-48D7-A571-3F71ACF5306C}"/>
  </bookViews>
  <sheets>
    <sheet name="H1" sheetId="25" r:id="rId1"/>
    <sheet name="H3" sheetId="2" state="hidden" r:id="rId2"/>
    <sheet name="H2_F" sheetId="47" r:id="rId3"/>
    <sheet name="H3_F" sheetId="45" r:id="rId4"/>
    <sheet name="H4-F" sheetId="46" r:id="rId5"/>
    <sheet name="H5_F" sheetId="50" r:id="rId6"/>
    <sheet name="H5" sheetId="4" state="hidden" r:id="rId7"/>
    <sheet name="H6_F" sheetId="49" r:id="rId8"/>
    <sheet name="H7_F" sheetId="48" r:id="rId9"/>
    <sheet name="H8_F" sheetId="28" r:id="rId10"/>
    <sheet name="H9" sheetId="8" state="hidden" r:id="rId11"/>
    <sheet name="H9_F" sheetId="52" r:id="rId12"/>
    <sheet name="H10" sheetId="9" r:id="rId13"/>
    <sheet name="H11" sheetId="10" r:id="rId14"/>
    <sheet name="H12" sheetId="11" state="hidden" r:id="rId15"/>
    <sheet name="H12_F" sheetId="53" r:id="rId16"/>
    <sheet name="H13 (3)" sheetId="56" r:id="rId17"/>
    <sheet name="H13" sheetId="35" state="hidden" r:id="rId18"/>
    <sheet name="H14 (2)" sheetId="57" r:id="rId19"/>
    <sheet name="H15" sheetId="58" r:id="rId20"/>
    <sheet name="H14" sheetId="36" state="hidden" r:id="rId21"/>
    <sheet name="H16" sheetId="62" r:id="rId22"/>
    <sheet name="H17" sheetId="44" r:id="rId23"/>
    <sheet name="H18" sheetId="40" r:id="rId24"/>
    <sheet name="H19" sheetId="41" r:id="rId25"/>
    <sheet name="H20" sheetId="42" r:id="rId26"/>
    <sheet name="H21" sheetId="61" r:id="rId27"/>
  </sheets>
  <externalReferences>
    <externalReference r:id="rId28"/>
  </externalReferences>
  <definedNames>
    <definedName name="_xlnm._FilterDatabase" localSheetId="16" hidden="1">'H13 (3)'!$A$29:$T$41</definedName>
    <definedName name="_xlnm._FilterDatabase" localSheetId="20" hidden="1">'H14'!$A$2:$J$30</definedName>
    <definedName name="_xlnm._FilterDatabase" localSheetId="18" hidden="1">'H14 (2)'!$A$2:$J$16</definedName>
    <definedName name="_xlnm._FilterDatabase" localSheetId="1" hidden="1">'H3'!$A$3:$G$3</definedName>
    <definedName name="_xlnm._FilterDatabase" localSheetId="3" hidden="1">H3_F!$A$3:$G$38</definedName>
    <definedName name="_ftn1" localSheetId="17">'H13'!$A$25</definedName>
    <definedName name="_ftn1" localSheetId="16">'H13 (3)'!#REF!</definedName>
    <definedName name="_ftnref1" localSheetId="17">'H13'!$A$20</definedName>
    <definedName name="_ftnref1" localSheetId="16">'H13 (3)'!#REF!</definedName>
    <definedName name="_Hlk106101374" localSheetId="24">'H19'!$A$4</definedName>
    <definedName name="_Toc119511076" localSheetId="23">'H18'!$A$2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61" l="1"/>
  <c r="F8" i="61"/>
  <c r="G8" i="61" s="1"/>
  <c r="H8" i="61" s="1"/>
  <c r="H7" i="58"/>
  <c r="H8" i="58"/>
  <c r="H9" i="58"/>
  <c r="H10" i="58"/>
  <c r="H11" i="58"/>
  <c r="H12" i="58"/>
  <c r="H13" i="58"/>
  <c r="H14" i="58"/>
  <c r="H15" i="58"/>
  <c r="H16" i="58"/>
  <c r="H17" i="58"/>
  <c r="F12" i="57"/>
  <c r="E7" i="57"/>
  <c r="F7" i="57" s="1"/>
  <c r="G7" i="57" s="1"/>
  <c r="G14" i="48" l="1"/>
  <c r="H27" i="49"/>
  <c r="G27" i="49"/>
  <c r="F27" i="49"/>
  <c r="I27" i="49" s="1"/>
  <c r="E27" i="49"/>
  <c r="R31" i="49"/>
  <c r="H20" i="49"/>
  <c r="G20" i="49"/>
  <c r="F20" i="49"/>
  <c r="E20" i="49"/>
  <c r="H19" i="49"/>
  <c r="G19" i="49"/>
  <c r="F19" i="49"/>
  <c r="E19" i="49"/>
  <c r="I19" i="49" s="1"/>
  <c r="R20" i="49"/>
  <c r="R19" i="49"/>
  <c r="H33" i="49"/>
  <c r="G33" i="49"/>
  <c r="F33" i="49"/>
  <c r="E33" i="49"/>
  <c r="R21" i="49"/>
  <c r="H21" i="49"/>
  <c r="G21" i="49"/>
  <c r="F21" i="49"/>
  <c r="E21" i="49"/>
  <c r="R17" i="49"/>
  <c r="H17" i="49"/>
  <c r="G17" i="49"/>
  <c r="F17" i="49"/>
  <c r="E17" i="49"/>
  <c r="I20" i="49" l="1"/>
  <c r="I33" i="49"/>
  <c r="I21" i="49"/>
  <c r="I17" i="49"/>
  <c r="G24" i="48" l="1"/>
  <c r="G23" i="48"/>
  <c r="G22" i="48"/>
  <c r="G21" i="48"/>
  <c r="G20" i="48"/>
  <c r="G19" i="48"/>
  <c r="G18" i="48"/>
  <c r="G17" i="48"/>
  <c r="G16" i="48"/>
  <c r="G15" i="48"/>
  <c r="G13" i="48"/>
  <c r="G12" i="48"/>
  <c r="G11" i="48"/>
  <c r="G10" i="48"/>
  <c r="G9" i="48"/>
  <c r="G8" i="48"/>
  <c r="G7" i="48"/>
  <c r="G6" i="48"/>
  <c r="G5" i="48"/>
  <c r="R12" i="49"/>
  <c r="H16" i="49"/>
  <c r="G16" i="49"/>
  <c r="F16" i="49"/>
  <c r="E16" i="49"/>
  <c r="R15" i="49"/>
  <c r="R18" i="49"/>
  <c r="R22" i="49"/>
  <c r="H32" i="49"/>
  <c r="G32" i="49"/>
  <c r="F32" i="49"/>
  <c r="E32" i="49"/>
  <c r="H31" i="49"/>
  <c r="G31" i="49"/>
  <c r="F31" i="49"/>
  <c r="E31" i="49"/>
  <c r="H30" i="49"/>
  <c r="G30" i="49"/>
  <c r="F30" i="49"/>
  <c r="E30" i="49"/>
  <c r="H29" i="49"/>
  <c r="G29" i="49"/>
  <c r="F29" i="49"/>
  <c r="E29" i="49"/>
  <c r="H28" i="49"/>
  <c r="G28" i="49"/>
  <c r="F28" i="49"/>
  <c r="E28" i="49"/>
  <c r="I28" i="49" s="1"/>
  <c r="H26" i="49"/>
  <c r="G26" i="49"/>
  <c r="F26" i="49"/>
  <c r="E26" i="49"/>
  <c r="H25" i="49"/>
  <c r="G25" i="49"/>
  <c r="F25" i="49"/>
  <c r="E25" i="49"/>
  <c r="H15" i="49"/>
  <c r="G15" i="49"/>
  <c r="F15" i="49"/>
  <c r="E15" i="49"/>
  <c r="H14" i="49"/>
  <c r="G14" i="49"/>
  <c r="F14" i="49"/>
  <c r="E14" i="49"/>
  <c r="H13" i="49"/>
  <c r="G13" i="49"/>
  <c r="F13" i="49"/>
  <c r="E13" i="49"/>
  <c r="H10" i="49"/>
  <c r="G10" i="49"/>
  <c r="F10" i="49"/>
  <c r="E10" i="49"/>
  <c r="H9" i="49"/>
  <c r="G9" i="49"/>
  <c r="F9" i="49"/>
  <c r="E9" i="49"/>
  <c r="H8" i="49"/>
  <c r="G8" i="49"/>
  <c r="F8" i="49"/>
  <c r="E8" i="49"/>
  <c r="H7" i="49"/>
  <c r="G7" i="49"/>
  <c r="F7" i="49"/>
  <c r="E7" i="49"/>
  <c r="H6" i="49"/>
  <c r="G6" i="49"/>
  <c r="F6" i="49"/>
  <c r="E6" i="49"/>
  <c r="H5" i="49"/>
  <c r="G5" i="49"/>
  <c r="F5" i="49"/>
  <c r="E5" i="49"/>
  <c r="R34" i="49"/>
  <c r="R33" i="49"/>
  <c r="R32" i="49"/>
  <c r="R30" i="49"/>
  <c r="R29" i="49"/>
  <c r="R28" i="49"/>
  <c r="R26" i="49"/>
  <c r="R25" i="49"/>
  <c r="R24" i="49"/>
  <c r="R23" i="49"/>
  <c r="R16" i="49"/>
  <c r="R14" i="49"/>
  <c r="R13" i="49"/>
  <c r="R11" i="49"/>
  <c r="R10" i="49"/>
  <c r="R9" i="49"/>
  <c r="R8" i="49"/>
  <c r="R7" i="49"/>
  <c r="R6" i="49"/>
  <c r="R5" i="49"/>
  <c r="R4" i="49"/>
  <c r="H43" i="49"/>
  <c r="G43" i="49"/>
  <c r="F43" i="49"/>
  <c r="E43" i="49"/>
  <c r="H41" i="49"/>
  <c r="G41" i="49"/>
  <c r="F41" i="49"/>
  <c r="E41" i="49"/>
  <c r="H40" i="49"/>
  <c r="G40" i="49"/>
  <c r="F40" i="49"/>
  <c r="E40" i="49"/>
  <c r="R39" i="49"/>
  <c r="H39" i="49"/>
  <c r="G39" i="49"/>
  <c r="F39" i="49"/>
  <c r="E39" i="49"/>
  <c r="R38" i="49"/>
  <c r="H38" i="49"/>
  <c r="G38" i="49"/>
  <c r="F38" i="49"/>
  <c r="E38" i="49"/>
  <c r="R37" i="49"/>
  <c r="H37" i="49"/>
  <c r="G37" i="49"/>
  <c r="F37" i="49"/>
  <c r="E37" i="49"/>
  <c r="R36" i="49"/>
  <c r="H36" i="49"/>
  <c r="G36" i="49"/>
  <c r="F36" i="49"/>
  <c r="E36" i="49"/>
  <c r="R35" i="49"/>
  <c r="H35" i="49"/>
  <c r="G35" i="49"/>
  <c r="F35" i="49"/>
  <c r="E35" i="49"/>
  <c r="H4" i="49"/>
  <c r="G4" i="49"/>
  <c r="F4" i="49"/>
  <c r="E4" i="49"/>
  <c r="E167" i="41"/>
  <c r="E169" i="41" s="1"/>
  <c r="E162" i="41"/>
  <c r="E164" i="41" s="1"/>
  <c r="E154" i="41"/>
  <c r="E159" i="41" s="1"/>
  <c r="E149" i="41"/>
  <c r="E151" i="41" s="1"/>
  <c r="E144" i="41"/>
  <c r="E146" i="41" s="1"/>
  <c r="D124" i="41"/>
  <c r="E124" i="41" s="1"/>
  <c r="E126" i="41" s="1"/>
  <c r="E63" i="40"/>
  <c r="E62" i="40"/>
  <c r="E61" i="40"/>
  <c r="E60" i="40"/>
  <c r="E84" i="40"/>
  <c r="E141" i="41"/>
  <c r="E134" i="41"/>
  <c r="E136" i="41" s="1"/>
  <c r="E129" i="41"/>
  <c r="E131" i="41" s="1"/>
  <c r="E116" i="41"/>
  <c r="E121" i="41" s="1"/>
  <c r="E111" i="41"/>
  <c r="E113" i="41" s="1"/>
  <c r="E106" i="41"/>
  <c r="E108" i="41" s="1"/>
  <c r="E100" i="41"/>
  <c r="E102" i="41" s="1"/>
  <c r="E95" i="41"/>
  <c r="E97" i="41" s="1"/>
  <c r="E90" i="41"/>
  <c r="E92" i="41" s="1"/>
  <c r="E85" i="41"/>
  <c r="E47" i="40"/>
  <c r="E48" i="40"/>
  <c r="E80" i="41"/>
  <c r="E82" i="41" s="1"/>
  <c r="E75" i="41"/>
  <c r="E77" i="41" s="1"/>
  <c r="E70" i="41"/>
  <c r="E72" i="41" s="1"/>
  <c r="E65" i="41"/>
  <c r="E60" i="41"/>
  <c r="E50" i="41"/>
  <c r="E52" i="41" s="1"/>
  <c r="E10" i="41"/>
  <c r="E15" i="41"/>
  <c r="E20" i="41"/>
  <c r="E25" i="41"/>
  <c r="E30" i="41"/>
  <c r="E35" i="41"/>
  <c r="E40" i="41"/>
  <c r="E45" i="41"/>
  <c r="E55" i="41"/>
  <c r="E5" i="41"/>
  <c r="E39" i="40"/>
  <c r="E5" i="40"/>
  <c r="D67" i="40"/>
  <c r="E67" i="40" s="1"/>
  <c r="E6" i="44"/>
  <c r="C55" i="40"/>
  <c r="E72" i="40"/>
  <c r="E73" i="40" s="1"/>
  <c r="E74" i="40"/>
  <c r="I16" i="49" l="1"/>
  <c r="I5" i="49"/>
  <c r="I6" i="49"/>
  <c r="I7" i="49"/>
  <c r="I8" i="49"/>
  <c r="I9" i="49"/>
  <c r="I10" i="49"/>
  <c r="I14" i="49"/>
  <c r="I30" i="49"/>
  <c r="I31" i="49"/>
  <c r="I32" i="49"/>
  <c r="I15" i="49"/>
  <c r="I13" i="49"/>
  <c r="I26" i="49"/>
  <c r="I25" i="49"/>
  <c r="I29" i="49"/>
  <c r="I36" i="49"/>
  <c r="I40" i="49"/>
  <c r="I41" i="49"/>
  <c r="I43" i="49"/>
  <c r="I4" i="49"/>
  <c r="I37" i="49"/>
  <c r="I38" i="49"/>
  <c r="I35" i="49"/>
  <c r="I39" i="49"/>
  <c r="E87" i="41"/>
  <c r="E11" i="40" l="1"/>
  <c r="E13" i="40"/>
  <c r="E91" i="40"/>
  <c r="E90" i="40"/>
  <c r="E7" i="41"/>
  <c r="E6" i="40"/>
  <c r="E12" i="41" s="1"/>
  <c r="E85" i="40"/>
  <c r="E83" i="40"/>
  <c r="E77" i="40"/>
  <c r="E50" i="40"/>
  <c r="E67" i="41" s="1"/>
  <c r="E49" i="40"/>
  <c r="C42" i="40"/>
  <c r="E42" i="40" s="1"/>
  <c r="C41" i="40"/>
  <c r="E41" i="40" s="1"/>
  <c r="C40" i="40"/>
  <c r="E40" i="40" s="1"/>
  <c r="C29" i="40"/>
  <c r="C28" i="40"/>
  <c r="C34" i="40"/>
  <c r="E34" i="40" s="1"/>
  <c r="C23" i="40"/>
  <c r="C18" i="40"/>
  <c r="E18" i="40" s="1"/>
  <c r="C17" i="40"/>
  <c r="E17" i="40" s="1"/>
  <c r="E27" i="41" s="1"/>
  <c r="C16" i="40"/>
  <c r="E16" i="40" s="1"/>
  <c r="E22" i="41" s="1"/>
  <c r="E55" i="40"/>
  <c r="E56" i="40" s="1"/>
  <c r="E86" i="40" l="1"/>
  <c r="E35" i="40"/>
  <c r="E47" i="41"/>
  <c r="E12" i="40"/>
  <c r="E17" i="41"/>
  <c r="E92" i="40"/>
  <c r="E7" i="40"/>
  <c r="E79" i="40"/>
  <c r="E51" i="40"/>
  <c r="E43" i="40"/>
  <c r="E19" i="40"/>
  <c r="E29" i="40" l="1"/>
  <c r="E42" i="41" s="1"/>
  <c r="E28" i="40"/>
  <c r="E37" i="41" s="1"/>
  <c r="E23" i="40"/>
  <c r="F5" i="44"/>
  <c r="E93" i="40"/>
  <c r="E8" i="40"/>
  <c r="E87" i="40"/>
  <c r="E80" i="40"/>
  <c r="E69" i="40"/>
  <c r="E64" i="40"/>
  <c r="E57" i="40"/>
  <c r="E52" i="40"/>
  <c r="E44" i="40"/>
  <c r="E31" i="40"/>
  <c r="E36" i="40"/>
  <c r="E25" i="40"/>
  <c r="E20" i="40"/>
  <c r="E57" i="41" l="1"/>
  <c r="E62" i="41"/>
  <c r="E24" i="40"/>
  <c r="E32" i="41"/>
  <c r="E95" i="40"/>
  <c r="E30" i="40"/>
  <c r="E68" i="4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tc={75950C28-DD63-4BD0-AA23-0E86F7485E47}</author>
    <author>tc={F75E8A16-3E2F-43EB-872D-887878A91D72}</author>
    <author>tc={6571F43B-4CB4-4FC0-A00A-2D8B63DBB0FE}</author>
    <author>tc={9F5A1301-2902-44A4-AFF1-A4C886015D87}</author>
    <author>tc={52E2511C-F4B0-4340-8521-42378F408352}</author>
  </authors>
  <commentList>
    <comment ref="C30" authorId="0" shapeId="0" xr:uid="{75950C28-DD63-4BD0-AA23-0E86F7485E47}">
      <text>
        <t>[Comentario encadenado]
Su versión de Excel le permite leer este comentario encadenado; sin embargo, las ediciones que se apliquen se quitarán si el archivo se abre en una versión más reciente de Excel. Más información: https://go.microsoft.com/fwlink/?linkid=870924
Comentario:
    Se incluyo el indicador</t>
      </text>
    </comment>
    <comment ref="C34" authorId="1" shapeId="0" xr:uid="{F75E8A16-3E2F-43EB-872D-887878A91D72}">
      <text>
        <t>[Comentario encadenado]
Su versión de Excel le permite leer este comentario encadenado; sin embargo, las ediciones que se apliquen se quitarán si el archivo se abre en una versión más reciente de Excel. Más información: https://go.microsoft.com/fwlink/?linkid=870924
Comentario:
    Se sustituyo el anterior indicador, ya que no fue incluido en el PNPSP</t>
      </text>
    </comment>
    <comment ref="E55" authorId="2" shapeId="0" xr:uid="{6571F43B-4CB4-4FC0-A00A-2D8B63DBB0FE}">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Las mesas
1. Ministerio de Educación 
2. Ministerio de Educación Superior Ciencia y Tecnología
3. Instituto Agrario Dominicano 
4. Ministerio de Salud Pública 
5. Ministerio de Industria y Comercio 
6. INDHRI
7. Gabinete de Coordinación de Políticas Sociales 
8. INDOTEL
9. Banco Agrícola 
10. IDECOOP
</t>
      </text>
    </comment>
    <comment ref="E56" authorId="3" shapeId="0" xr:uid="{9F5A1301-2902-44A4-AFF1-A4C886015D87}">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Las mesas
1. Ministerio de Educación 
2. Ministerio de Educación Superior Ciencia y Tecnología
3. Instituto Agrario Dominicano 
4. Ministerio de Salud Pública 
5. Ministerio de Industria y Comercio 
6. INDHRI
7. Gabinete de Coordinación de Políticas Sociales 
8. INDOTEL
9. Banco Agrícola 
10. IDECOOP
</t>
      </text>
    </comment>
    <comment ref="E57" authorId="4" shapeId="0" xr:uid="{52E2511C-F4B0-4340-8521-42378F408352}">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Las mesas
1. Ministerio de Educación 
2. Ministerio de Educación Superior Ciencia y Tecnología
3. Instituto Agrario Dominicano 
4. Ministerio de Salud Pública 
5. Ministerio de Industria y Comercio 
6. INDHRI
7. Gabinete de Coordinación de Políticas Sociales 
8. INDOTEL
9. Banco Agrícola 
10. IDECOOP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tc={5BEEC533-DC6C-438E-B7B2-839553524E70}</author>
  </authors>
  <commentList>
    <comment ref="C6" authorId="0" shapeId="0" xr:uid="{5BEEC533-DC6C-438E-B7B2-839553524E70}">
      <text>
        <t>[Comentario encadenado]
Su versión de Excel le permite leer este comentario encadenado; sin embargo, las ediciones que se apliquen se quitarán si el archivo se abre en una versión más reciente de Excel. Más información: https://go.microsoft.com/fwlink/?linkid=870924
Comentario:
    En ausencia de datos desglosados específicos sobre equidad de género, se reconoce que los problemas institucionales identificados, como la violencia de género, la desigualdad económica de las mujeres y la falta de acceso a recursos, se agravarían considerablemente frente a eventos catastróficos. En contextos de desastres, se ha documentado un aumento en los casos de violencia intrafamiliar y de género, así como la pérdida de ingresos de las mujeres rurales y jefas de hogar, lo que profundiza su situación de vulnerabilidad. Estos riesgos impactarían directamente en la capacidad de respuesta del Ministerio de la Mujer, limitando sus servicios de atención y protección, y dificultando el acceso a programas de empoderamiento económico y de prevención de violencia. Es necesario fortalecer la recopilación de datos desglosados y consolidar estrategias específicas de respuesta institucional con enfoque de género ante situaciones de desastre.
Respuesta:
    OK. Refleja muy bien la idea. Se agrega el elemento del cuidado.</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tc={4CBF0763-F21E-4445-8A62-CC584D94D801}</author>
  </authors>
  <commentList>
    <comment ref="C6" authorId="0" shapeId="0" xr:uid="{4CBF0763-F21E-4445-8A62-CC584D94D801}">
      <text>
        <t>[Comentario encadenado]
Su versión de Excel le permite leer este comentario encadenado; sin embargo, las ediciones que se apliquen se quitarán si el archivo se abre en una versión más reciente de Excel. Más información: https://go.microsoft.com/fwlink/?linkid=870924
Comentario:
    En ausencia de datos desglosados específicos sobre equidad de género, se reconoce que los problemas institucionales identificados, como la violencia de género, la desigualdad económica de las mujeres y la falta de acceso a recursos, se agravarían considerablemente frente a eventos catastróficos. En contextos de desastres, se ha documentado un aumento en los casos de violencia intrafamiliar y de género, así como la pérdida de ingresos de las mujeres rurales y jefas de hogar, lo que profundiza su situación de vulnerabilidad. Estos riesgos impactarían directamente en la capacidad de respuesta del Ministerio de la Mujer, limitando sus servicios de atención y protección, y dificultando el acceso a programas de empoderamiento económico y de prevención de violencia. Es necesario fortalecer la recopilación de datos desglosados y consolidar estrategias específicas de respuesta institucional con enfoque de género ante situaciones de desastre.
Respuesta:
    OK. Refleja muy bien la idea. Se agrega el elemento del cuidado.</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xml:space="preserve">José Raúl Vargas </author>
    <author>tc={EA259D2E-DEEF-4C75-8865-786A1D0C45FA}</author>
    <author>tc={7C8528E6-2629-42AB-B89B-E81C4CE3AD81}</author>
  </authors>
  <commentList>
    <comment ref="C23" authorId="0" shapeId="0" xr:uid="{507581DF-7B16-4255-A392-52154CF405CC}">
      <text>
        <r>
          <rPr>
            <b/>
            <sz val="9"/>
            <color indexed="81"/>
            <rFont val="Tahoma"/>
            <family val="2"/>
          </rPr>
          <t>José Raúl Vargas :</t>
        </r>
        <r>
          <rPr>
            <sz val="9"/>
            <color indexed="81"/>
            <rFont val="Tahoma"/>
            <family val="2"/>
          </rPr>
          <t xml:space="preserve">
Se recomienda colocar Sin dato
</t>
        </r>
      </text>
    </comment>
    <comment ref="C24" authorId="1" shapeId="0" xr:uid="{EA259D2E-DEEF-4C75-8865-786A1D0C45F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recomienda a la institución indicar de manera explícita si mantiene o no el resultado propuesto, a fin de facilitar la validación y asegurar la coherencia con el resto de las herramientas del PEI. </t>
      </text>
    </comment>
    <comment ref="E28" authorId="2" shapeId="0" xr:uid="{7C8528E6-2629-42AB-B89B-E81C4CE3AD81}">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El dato no se encuentra especificado. </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tc={CE203A9A-E70D-4BED-B7CE-26C613DE6164}</author>
    <author>tc={DB2FC2EB-573E-4FA3-A312-D2B65A682F42}</author>
    <author>tc={1638AF98-3277-4D34-BC12-8B69530F6B70}</author>
    <author>tc={F7E0F49C-AA9C-419C-AAF0-9B3334E4698C}</author>
    <author>tc={B78BF8A0-582B-48C8-A412-EF989CCAABFF}</author>
    <author>tc={30A94456-F879-45F5-847C-2CFFF36ABF40}</author>
    <author>tc={C1544C0E-5D4C-45FE-8D46-725A878CC7D7}</author>
    <author>tc={AEA95F29-2EF1-4A86-AA2E-C8C6E72BA9FF}</author>
    <author>tc={E99B918D-8B3B-4986-A969-53BA9A64C919}</author>
    <author>tc={DC1C9408-ACFB-46B7-B95B-C7D0AFC9BDF8}</author>
    <author>tc={E675716B-55A2-4D07-A92C-AA76824B43CC}</author>
    <author>tc={EC941527-0DCC-4075-A5B6-658F6E416DEE}</author>
    <author>tc={25FA5297-4212-435E-B151-8703B3774CA8}</author>
    <author>tc={BA8B7CB8-6BC7-451C-8E59-FAC9396FF933}</author>
    <author>tc={1457D0EB-7E5D-44DF-8012-3A13B98063E7}</author>
    <author>tc={0A774F0D-2A06-4C42-8635-A427DC575098}</author>
    <author>tc={50A386E8-6F15-4F5E-883A-6DE8794E6E35}</author>
    <author>tc={6FEC6173-5298-46F3-AFF7-82B8F7C08CEF}</author>
    <author>tc={652195E7-75C0-41A3-9C76-282D653A465E}</author>
    <author>tc={B5FA2B22-D486-4900-BE27-95946A0128F6}</author>
    <author>tc={73AAEB67-5003-482F-B62F-187DC8EA2460}</author>
    <author>tc={23D09F46-DA5A-4594-8685-227924578766}</author>
    <author>tc={A71B9D68-2024-4BBC-82BE-EEE9D93D193C}</author>
    <author>tc={7E63C911-FF2D-4B9A-887F-E71253E39BEB}</author>
    <author>tc={B61B1D32-C724-4239-B06B-A267D87F54EE}</author>
    <author>tc={C9AC50D5-9A6B-479F-B7C3-54195217F0BD}</author>
    <author>tc={9E182A00-B64F-4F19-8631-AD2B9A698477}</author>
    <author>tc={BBA36868-47D9-4325-8DFA-BF1EBEFAF83D}</author>
  </authors>
  <commentList>
    <comment ref="B30" authorId="0" shapeId="0" xr:uid="{CE203A9A-E70D-4BED-B7CE-26C613DE6164}">
      <text>
        <t>[Comentario encadenado]
Su versión de Excel le permite leer este comentario encadenado; sin embargo, las ediciones que se apliquen se quitarán si el archivo se abre en una versión más reciente de Excel. Más información: https://go.microsoft.com/fwlink/?linkid=870924
Comentario:
    Revisar los comentarios realizados a estos resultados. Este indicador por si solo no da respuesta a los mismos.</t>
      </text>
    </comment>
    <comment ref="B79" authorId="1" shapeId="0" xr:uid="{DB2FC2EB-573E-4FA3-A312-D2B65A682F42}">
      <text>
        <t>[Comentario encadenado]
Su versión de Excel le permite leer este comentario encadenado; sin embargo, las ediciones que se apliquen se quitarán si el archivo se abre en una versión más reciente de Excel. Más información: https://go.microsoft.com/fwlink/?linkid=870924
Comentario:
    Estos resultados son nuevos para este indicador. Para dar respuesta a los mismos deben cambiar el indicador.
Respuesta:
    Ver sugerencia en el documento compartido por monitoreo.</t>
      </text>
    </comment>
    <comment ref="A102" authorId="2" shapeId="0" xr:uid="{1638AF98-3277-4D34-BC12-8B69530F6B70}">
      <text>
        <t>[Comentario encadenado]
Su versión de Excel le permite leer este comentario encadenado; sin embargo, las ediciones que se apliquen se quitarán si el archivo se abre en una versión más reciente de Excel. Más información: https://go.microsoft.com/fwlink/?linkid=870924
Comentario:
    Este es un nuevo indicador que no estaba en la anterior matriz, verificar el comentario realizado por monitoreo.</t>
      </text>
    </comment>
    <comment ref="A126" authorId="3" shapeId="0" xr:uid="{F7E0F49C-AA9C-419C-AAF0-9B3334E4698C}">
      <text>
        <t>[Comentario encadenado]
Su versión de Excel le permite leer este comentario encadenado; sin embargo, las ediciones que se apliquen se quitarán si el archivo se abre en una versión más reciente de Excel. Más información: https://go.microsoft.com/fwlink/?linkid=870924
Comentario:
    Ver comentario en la matriz, y en caso de que seguir manteniendo el indicador por favor sustentar la decisión.</t>
      </text>
    </comment>
    <comment ref="A150" authorId="4" shapeId="0" xr:uid="{B78BF8A0-582B-48C8-A412-EF989CCAABFF}">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indicador.</t>
      </text>
    </comment>
    <comment ref="A173" authorId="5" shapeId="0" xr:uid="{30A94456-F879-45F5-847C-2CFFF36ABF40}">
      <text>
        <t>[Comentario encadenado]
Su versión de Excel le permite leer este comentario encadenado; sin embargo, las ediciones que se apliquen se quitarán si el archivo se abre en una versión más reciente de Excel. Más información: https://go.microsoft.com/fwlink/?linkid=870924
Comentario:
    Revisar el comentario que se hizo respecto a las metas de este indicador.</t>
      </text>
    </comment>
    <comment ref="A197" authorId="6" shapeId="0" xr:uid="{C1544C0E-5D4C-45FE-8D46-725A878CC7D7}">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este indicador.</t>
      </text>
    </comment>
    <comment ref="A221" authorId="7" shapeId="0" xr:uid="{AEA95F29-2EF1-4A86-AA2E-C8C6E72BA9FF}">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este indicador.</t>
      </text>
    </comment>
    <comment ref="A245" authorId="8" shapeId="0" xr:uid="{E99B918D-8B3B-4986-A969-53BA9A64C919}">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este indicador.</t>
      </text>
    </comment>
    <comment ref="A269" authorId="9" shapeId="0" xr:uid="{DC1C9408-ACFB-46B7-B95B-C7D0AFC9BDF8}">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este indicador.</t>
      </text>
    </comment>
    <comment ref="A293" authorId="10" shapeId="0" xr:uid="{E675716B-55A2-4D07-A92C-AA76824B43CC}">
      <text>
        <t>[Comentario encadenado]
Su versión de Excel le permite leer este comentario encadenado; sin embargo, las ediciones que se apliquen se quitarán si el archivo se abre en una versión más reciente de Excel. Más información: https://go.microsoft.com/fwlink/?linkid=870924
Comentario:
    Ver comentario realizado a este indicador pues no tiene vinculación clara con los resultados propuestos, para lo que se hizo una propuesta.</t>
      </text>
    </comment>
    <comment ref="A317" authorId="11" shapeId="0" xr:uid="{EC941527-0DCC-4075-A5B6-658F6E416DEE}">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este indicador.</t>
      </text>
    </comment>
    <comment ref="A345" authorId="12" shapeId="0" xr:uid="{25FA5297-4212-435E-B151-8703B3774CA8}">
      <text>
        <t>[Comentario encadenado]
Su versión de Excel le permite leer este comentario encadenado; sin embargo, las ediciones que se apliquen se quitarán si el archivo se abre en una versión más reciente de Excel. Más información: https://go.microsoft.com/fwlink/?linkid=870924
Comentario:
    Ver comentario sobre este indicador.</t>
      </text>
    </comment>
    <comment ref="A369" authorId="13" shapeId="0" xr:uid="{BA8B7CB8-6BC7-451C-8E59-FAC9396FF933}">
      <text>
        <t>[Comentario encadenado]
Su versión de Excel le permite leer este comentario encadenado; sin embargo, las ediciones que se apliquen se quitarán si el archivo se abre en una versión más reciente de Excel. Más información: https://go.microsoft.com/fwlink/?linkid=870924
Comentario:
    Ver comentario sobre este indicador.</t>
      </text>
    </comment>
    <comment ref="A393" authorId="14" shapeId="0" xr:uid="{1457D0EB-7E5D-44DF-8012-3A13B98063E7}">
      <text>
        <t>[Comentario encadenado]
Su versión de Excel le permite leer este comentario encadenado; sin embargo, las ediciones que se apliquen se quitarán si el archivo se abre en una versión más reciente de Excel. Más información: https://go.microsoft.com/fwlink/?linkid=870924
Comentario:
    Ver comentario sobre este indicador.</t>
      </text>
    </comment>
    <comment ref="A417" authorId="15" shapeId="0" xr:uid="{0A774F0D-2A06-4C42-8635-A427DC575098}">
      <text>
        <t>[Comentario encadenado]
Su versión de Excel le permite leer este comentario encadenado; sin embargo, las ediciones que se apliquen se quitarán si el archivo se abre en una versión más reciente de Excel. Más información: https://go.microsoft.com/fwlink/?linkid=870924
Comentario:
    Ver comentario sobre este indicador</t>
      </text>
    </comment>
    <comment ref="A450" authorId="16" shapeId="0" xr:uid="{50A386E8-6F15-4F5E-883A-6DE8794E6E3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Ver comentario a este indicador.
</t>
      </text>
    </comment>
    <comment ref="A474" authorId="17" shapeId="0" xr:uid="{6FEC6173-5298-46F3-AFF7-82B8F7C08CEF}">
      <text>
        <t>[Comentario encadenado]
Su versión de Excel le permite leer este comentario encadenado; sin embargo, las ediciones que se apliquen se quitarán si el archivo se abre en una versión más reciente de Excel. Más información: https://go.microsoft.com/fwlink/?linkid=870924
Comentario:
    Ver comentario sobre este indicador.</t>
      </text>
    </comment>
    <comment ref="A498" authorId="18" shapeId="0" xr:uid="{652195E7-75C0-41A3-9C76-282D653A465E}">
      <text>
        <t>[Comentario encadenado]
Su versión de Excel le permite leer este comentario encadenado; sin embargo, las ediciones que se apliquen se quitarán si el archivo se abre en una versión más reciente de Excel. Más información: https://go.microsoft.com/fwlink/?linkid=870924
Comentario:
    Ver comentario sobre este indicador.</t>
      </text>
    </comment>
    <comment ref="A522" authorId="19" shapeId="0" xr:uid="{B5FA2B22-D486-4900-BE27-95946A0128F6}">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este indicador.</t>
      </text>
    </comment>
    <comment ref="A546" authorId="20" shapeId="0" xr:uid="{73AAEB67-5003-482F-B62F-187DC8EA2460}">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este indicador.</t>
      </text>
    </comment>
    <comment ref="A570" authorId="21" shapeId="0" xr:uid="{23D09F46-DA5A-4594-8685-227924578766}">
      <text>
        <t>[Comentario encadenado]
Su versión de Excel le permite leer este comentario encadenado; sin embargo, las ediciones que se apliquen se quitarán si el archivo se abre en una versión más reciente de Excel. Más información: https://go.microsoft.com/fwlink/?linkid=870924
Comentario:
    Ver comentario sobre este indicador.</t>
      </text>
    </comment>
    <comment ref="A594" authorId="22" shapeId="0" xr:uid="{A71B9D68-2024-4BBC-82BE-EEE9D93D193C}">
      <text>
        <t>[Comentario encadenado]
Su versión de Excel le permite leer este comentario encadenado; sin embargo, las ediciones que se apliquen se quitarán si el archivo se abre en una versión más reciente de Excel. Más información: https://go.microsoft.com/fwlink/?linkid=870924
Comentario:
    Ver comentario sobre este indicador.</t>
      </text>
    </comment>
    <comment ref="A618" authorId="23" shapeId="0" xr:uid="{7E63C911-FF2D-4B9A-887F-E71253E39BEB}">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este indicador.</t>
      </text>
    </comment>
    <comment ref="A642" authorId="24" shapeId="0" xr:uid="{B61B1D32-C724-4239-B06B-A267D87F54EE}">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este indicador.</t>
      </text>
    </comment>
    <comment ref="A666" authorId="25" shapeId="0" xr:uid="{C9AC50D5-9A6B-479F-B7C3-54195217F0BD}">
      <text>
        <t>[Comentario encadenado]
Su versión de Excel le permite leer este comentario encadenado; sin embargo, las ediciones que se apliquen se quitarán si el archivo se abre en una versión más reciente de Excel. Más información: https://go.microsoft.com/fwlink/?linkid=870924
Comentario:
    Ver comentario sobre este indicador.</t>
      </text>
    </comment>
    <comment ref="A690" authorId="26" shapeId="0" xr:uid="{9E182A00-B64F-4F19-8631-AD2B9A698477}">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este indicador.</t>
      </text>
    </comment>
    <comment ref="A714" authorId="27" shapeId="0" xr:uid="{BBA36868-47D9-4325-8DFA-BF1EBEFAF83D}">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este indicador.</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tc={483E5BED-564A-4E59-8F4E-E1D7D52F5E58}</author>
  </authors>
  <commentList>
    <comment ref="B8" authorId="0" shapeId="0" xr:uid="{483E5BED-564A-4E59-8F4E-E1D7D52F5E58}">
      <text>
        <t>[Comentario encadenado]
Su versión de Excel le permite leer este comentario encadenado; sin embargo, las ediciones que se apliquen se quitarán si el archivo se abre en una versión más reciente de Excel. Más información: https://go.microsoft.com/fwlink/?linkid=870924
Comentario:
    Revisar el comentario que se hizo respecto a estas metas.</t>
      </text>
    </comment>
  </commentList>
</comments>
</file>

<file path=xl/sharedStrings.xml><?xml version="1.0" encoding="utf-8"?>
<sst xmlns="http://schemas.openxmlformats.org/spreadsheetml/2006/main" count="3785" uniqueCount="1415">
  <si>
    <t>Herramienta 1. Análisis del Marco Normativo</t>
  </si>
  <si>
    <t>(1) Instrumento legal</t>
  </si>
  <si>
    <t>(2) Objetivo</t>
  </si>
  <si>
    <t>(3) Responsabilidades de la institución</t>
  </si>
  <si>
    <t>(4) Población de Referencia</t>
  </si>
  <si>
    <t xml:space="preserve">El quehacer institucional del Ministerio de la Mujer abarca a la población en general, todas las instituciones públicas, tanto del gobierno central como de los gobiernos locales, y a las organizaciones que representan a los distintos sectores sociales, unidas en el compromiso de materializar la igualdad de derechos que mandan la Constitución y las leyes.                     </t>
  </si>
  <si>
    <t>La poblacion en general</t>
  </si>
  <si>
    <t xml:space="preserve">Esta ley estableció siete políticas transversales que deberán incorporarse en todos los planes, programas, proyectos y políticas públicas, </t>
  </si>
  <si>
    <t>Todas las instituciones del gobierno Central y Descentralizado</t>
  </si>
  <si>
    <t>La Población en General</t>
  </si>
  <si>
    <t>Herramienta 2. Sistematización de la revisión de la misión institucional : Asegurar el diseño de las políticas públicas de igualdad y equidad de género y liderar la articulación intersectorial e intergubernamental para su implementación, a fin de garantizar el pleno ejercicio de los derechos de las mujeres.</t>
  </si>
  <si>
    <t>Pregunta</t>
  </si>
  <si>
    <t>Reflexión</t>
  </si>
  <si>
    <t>¿En qué medida ha cumplido la institución con la misión que se definió?</t>
  </si>
  <si>
    <t xml:space="preserve">¿Otras instituciones ofrecen los mismos productos?, Y si es así, liste las instituciones y los productos. (consultar documentos publicados por la institución) </t>
  </si>
  <si>
    <t>¿Según el marco legal, debe mi institución entregar este producto?</t>
  </si>
  <si>
    <t>¿Qué hace a su institución diferente? (tecnología, atención a grupos vulnerables, producción sostenible, otros...)</t>
  </si>
  <si>
    <t>¿Cómo los productos de su institución que son similares con los de otras pueden ser complementarios?</t>
  </si>
  <si>
    <t>Denominación de Resultado PNPSP</t>
  </si>
  <si>
    <t>Indicador Resultado</t>
  </si>
  <si>
    <t xml:space="preserve">Institución Responsable </t>
  </si>
  <si>
    <t>Institución Involucrada</t>
  </si>
  <si>
    <t>Marco legal</t>
  </si>
  <si>
    <t>Área responsable</t>
  </si>
  <si>
    <t xml:space="preserve">Aumentada la cantidad de egresados de la formacion técnico profesional </t>
  </si>
  <si>
    <t>Tasa neta de cobertura en la modalidad técnico-profesional</t>
  </si>
  <si>
    <t xml:space="preserve">
Ministerio de Educación Superior, Ciencia y Tecnología
Instituto Nacional de Formación Técnico Profesional</t>
  </si>
  <si>
    <t>Ministerio de Trabajo
Ministerio de la Juventud 
Ministerio de la Mujer 
Instituto Tecnológico de las Américas
Instituto Técnico Superior Comunitario
Gabinete de Coordinación de Política Social
Ministerio de Educación 
Consejo Nacional de Discapacidad
Instituto Nacional de Formación Técnico Profesional
Programa Supérate
Consejo Nacional de Promoción y Apoyo a la Micro, Pequeña y Mediana Empresa
Consejo Nacional de Zonas Francas de Exportación
Ministerio de Industria, Comercio y Mipymes
Consejo Nacional para la Niñez y Adolescencia</t>
  </si>
  <si>
    <t>Constitución, Ley 139-01 (MESCyT), Ley 1-12 (END 2030), Ley 86-99 (MMUJER), Ley 116-80 (INFOTEP).</t>
  </si>
  <si>
    <t>Aumentada la participación de las mujeres en el mercado laboral </t>
  </si>
  <si>
    <t>Porcentaje de actividad ampliada femenina</t>
  </si>
  <si>
    <t>Ministerio de Trabajo</t>
  </si>
  <si>
    <t>Ministerio de la Juventud 
Ministerio de la Mujer 
Ministerio de Agricultura
Ministerio de Turismo       
Instituto Tecnológico de las Américas
Consejo Nacional de Zonas Francas de Exportación
Ministerio de Industria, Comercio y Mipymes
Gabinete de Coordinación de Política Social
Ministerio de Educación
Ministerio de Educación Superior, Ciencia y Tecnología
Consejo Nacional de Discapacidad
Instituto Nacional de Formación Técnico Profesional
Programa Supérate
Consejo Nacional de Promoción y Apoyo a la Micro, Pequeña y Mediana Empresa+D10</t>
  </si>
  <si>
    <t>Constitución, Ley 1-12 (END 2030), Ley 86-99 (MMUJER).</t>
  </si>
  <si>
    <t>Dirección de Transversalidad para la Igualdad y Dirección de Derechos Integrales de la Mujer y Dirección de Extensión Territorial OPM/OMM</t>
  </si>
  <si>
    <t xml:space="preserve">Tasa global de participación femenina </t>
  </si>
  <si>
    <t xml:space="preserve">Ministerio de la Juventud 
Ministerio de la Mujer 
Ministerio de Agricultura
Ministerio de Turismo       
Instituto Tecnológico de las Américas
Consejo Nacional de Zonas Francas de Exportación
Ministerio de Industria, Comercio y Mipymes
Gabinete de Coordinación de Política Social
Ministerio de Educación
Ministerio de Educación Superior, Ciencia y Tecnología
Consejo Nacional de Discapacidad
Instituto Nacional de Formación Técnico Profesional
Programa Supérate
Consejo Nacional de Promoción y Apoyo a la Micro, Pequeña y Mediana Empresa
</t>
  </si>
  <si>
    <t>Dirección de Educación en Género, Dirección de Transversalidad para la Igualdad y Dirección de Derechos Integrales de la Mujer</t>
  </si>
  <si>
    <t>Tasa de ocupación femenina</t>
  </si>
  <si>
    <t>Ministerio de la Juventud 
Ministerio de la Mujer 
Ministerio de Agricultura
Ministerio de Turismo       
Instituto Tecnológico de las Américas
Consejo Nacional de Zonas Francas de Exportación
Ministerio de Industria, Comercio y Mipymes
Gabinete de Coordinación de Política Social
Ministerio de Educación
Ministerio de Educación Superior, Ciencia y Tecnología
Consejo Nacional de Discapacidad
Instituto Nacional de Formación Técnico Profesional
Programa Supérate
Consejo Nacional de Promoción y Apoyo a la Micro, Pequeña y Mediana Empresa+D6</t>
  </si>
  <si>
    <t>Dirección de Transversalidad para la Igualdad y Dirección de Derechos Integrales de la Mujer</t>
  </si>
  <si>
    <t>Brecha de género en ingreso laboral</t>
  </si>
  <si>
    <t>Ministerio de la Juventud 
Ministerio de la Mujer 
Ministerio de Agricultura
Ministerio de Turismo    
Instituto Tecnológico de las Américas
Consejo Nacional de Zonas Francas de Exportación
Ministerio de Industria, Comercio y Mipymes
Gabinete de Coordinación de Política Social
Ministerio de Educación
Ministerio de Educación Superior, Ciencia y Tecnología
Consejo Nacional de Discapacidad
Instituto Nacional de Formación Técnico Profesional
Programa Supérate
Consejo Nacional de Promoción y Apoyo a la Micro, Pequeña y Mediana Empresa</t>
  </si>
  <si>
    <t>Brecha absolutade género en tasa de desocupación ampliada</t>
  </si>
  <si>
    <t>Disminuido el desempleo juvenil</t>
  </si>
  <si>
    <t>Tasa de desocupación abierta de personas entre 15 a 24 años</t>
  </si>
  <si>
    <t xml:space="preserve">Ministerio de la Juventud 
Ministerio de la Mujer 
Instituto Tecnológico de las Américas
Consejo Nacional de Zonas Francas de Exportación
Ministerio de Industria, Comercio y Mipymes
Gabinete de Coordinación de Política Social
Ministerio de Educación
Ministerio de Educación Superior, Ciencia y Tecnología
Consejo Nacional de Discapacidad
Instituto Nacional de Formación Técnico Profesional
Programa Supérate
Consejo Nacional de Promoción y Apoyo a la Micro, Pequeña y Mediana Empresa
Ministerio de Turismo 
Centro de Exportación e Inversión de la República Dominicana
Ministerio de Agricultura </t>
  </si>
  <si>
    <t>Tasa de desocupación abierta de personas entre 25 a 35 años</t>
  </si>
  <si>
    <t>Porcentaje de jóvenes de 15 a 24 años que no estudian y están desempleados</t>
  </si>
  <si>
    <t>Porcentaje de jóvenes de 18 a 24 años que no estudian y están desempleados</t>
  </si>
  <si>
    <t xml:space="preserve">Ministerio de Trabajo
</t>
  </si>
  <si>
    <t>Porcentaje de jóvenes de 25 a 35 años que no estudian y están desempleados</t>
  </si>
  <si>
    <t xml:space="preserve">Aumentada la cantidad de egresados de la formacion tecnico profesional </t>
  </si>
  <si>
    <t>Porcentaje de los egresados de la formación técnico profesional del INFOTEP del sector industrial respecto al total de ocupados del sector industrial</t>
  </si>
  <si>
    <t>Ministerio de Trabajo
Ministerio de la Juventud 
Ministerio de la Mujer 
Instituto Tecnológico de las Américas
Instituto Técnico Superior Comunitario
Gabinete de Coordinación de Política Social
Ministerio de Educación
Consejo Nacional de Discapacidad
Instituto Nacional de Formación Técnico Profesional
Programa Supérate
Consejo Nacional de Promoción y Apoyo a la Micro, Pequeña y Mediana Empresa
Consejo Nacional de Zonas Francas de Exportación
Ministerio de Industria, Comercio y Mipymes
Ministerio de Educación Superior, Ciencia y Tecnología  Consejo Nacional para la Niñez y Adolescencia</t>
  </si>
  <si>
    <t>Porcentaje de mujeres trabajadoras por cuenta propia que están afiliados al SFS</t>
  </si>
  <si>
    <t>Ministerio de la Juventud 
Ministerio de la Mujer 
Instituto Tecnológico de las Américas
Consejo Nacional de Zonas Francas de Exportación
Ministerio de Industria, Comercio y Mipymes
Gabinete de Coordinación de Política Social
Ministerio de Educación
Ministerio de Educación Superior, Ciencia y Tecnología
Consejo Nacional de Discapacidad
Instituto Nacional de Formación Técnico Profesional
Programa Supérate
Consejo Nacional de Promoción y Apoyo a la Micro, Pequeña y Mediana Empresa.</t>
  </si>
  <si>
    <t>Porcentaje de jóvenes entre 15 y 24 años ocupados en el sector formal</t>
  </si>
  <si>
    <t>Constitución, Ley 1-12 (END 2030), Ley 86-99 (MMUJER), Ley 49-00 (Min. Juventud).</t>
  </si>
  <si>
    <t>Porcentaje de jóvenes entre 25 y 35 años ocupados en el sector formal</t>
  </si>
  <si>
    <t>Tasa Global de Participación de la poblacion de 18 a 35 años</t>
  </si>
  <si>
    <t>Ministerio de la Juventud 
Ministerio de la Mujer 
Instituto Tecnológico de las Américas
Consejo Nacional de Zonas Francas de Exportación
Ministerio de Industria, Comercio y Mipymes
Gabinete de Coordinación de Política Social
Ministerio de Educación
Ministerio de Educación Superior, Ciencia y Tecnología
Consejo Nacional de Discapacidad
Instituto Nacional de Formación Técnico Profesional
Programa Supérate
Consejo Nacional de Promoción y Apoyo a la Micro, Pequeña y Mediana Empresa
Ministerio de Turismo 
Centro de Exportación e Inversión de la República Dominicana
Ministerio de Agricultura ,</t>
  </si>
  <si>
    <t xml:space="preserve">Aumentado el porcentaje de personas con discapacidad ocupada en el sector público y privado </t>
  </si>
  <si>
    <t>Porcentaje de personas con discapacidad ocupadas en el sector público</t>
  </si>
  <si>
    <t>Ministerio de Trabajo
Consejo Nacional de Discapacidad</t>
  </si>
  <si>
    <t>Consejo Nacional de Discapacidad
Ministerio de la Juventud 
Ministerio de la Mujer 
Instituto Tecnológico de las Américas
Consejo Nacional de Zonas Francas de Exportación
Ministerio de Industria, Comercio y Mipymes
Gabinete de Coordinación de Política Social
Ministerio de Educación
Ministerio de Educación Superior, Ciencia y Tecnología
Instituto Nacional de Formación Técnico Profesional
Programa Supérate
Consejo Nacional de Promoción y Apoyo a la Micro, Pequeña y Mediana Empresa.</t>
  </si>
  <si>
    <t>Constitución, Ley 1-12 (END 2030), Ley 5-13 (Discapacidad), Ley 86-99 (MMUJER.</t>
  </si>
  <si>
    <t>Herramienta 4. Preguntas orientadoras para el análisis de la problemática institucional</t>
  </si>
  <si>
    <t>Resultado PNPSP identificado:</t>
  </si>
  <si>
    <t>Problema(s) asociado(s) al resultado PNPSP:</t>
  </si>
  <si>
    <t>Herramienta 5. Adopción de los enfoques de las políticas transversales</t>
  </si>
  <si>
    <r>
      <rPr>
        <b/>
        <sz val="11"/>
        <color rgb="FF000000"/>
        <rFont val="Calibri"/>
        <family val="2"/>
        <scheme val="minor"/>
      </rPr>
      <t xml:space="preserve">NOTA: </t>
    </r>
    <r>
      <rPr>
        <sz val="11"/>
        <color rgb="FF000000"/>
        <rFont val="Calibri"/>
        <family val="2"/>
        <scheme val="minor"/>
      </rPr>
      <t xml:space="preserve">En está herramienta solo evaluaremos el enfoque de género. </t>
    </r>
  </si>
  <si>
    <t>Enfoque sostenibilidad ambiental</t>
  </si>
  <si>
    <r>
      <t xml:space="preserve">1. ¿De cara al problema y la población objetivo (personas, instituciones, ambiente) la institución puede identificar aspectos claves que deben abordarse para avanzar en la sostenibilidad ambiental en el país? [indicar la respuesta] (1)  </t>
    </r>
    <r>
      <rPr>
        <i/>
        <sz val="11"/>
        <color theme="1"/>
        <rFont val="Gotham Rounded Bold"/>
      </rPr>
      <t>Deben desarrollarse iniciativas de política para aumentar la participación de las mujeres en la toma de decisiones y en la distribución de beneficios sobre el uso y disfrute del medio ambiente y los recursos naturales, particularmente en el ámbito de la producción agropecuaria y forestal, donde no se visibiliza el aporte de las mujeres en los distintos eslabones de las cadenas productivas. (2) Es necesario que se apliquen las políticas dirigidas a facilitar el acceso de las mujeres a la propiedad de la tierra y a otros activos productivos. (3) También es necesario promover una mayor participación femenina en las asociaciones de productores, cooperativas y otras instancias de toma de decisiones en el ámbito de la producción agropecuaria y forestal y de otras actividades productivas vinculadas con la sostenibilidad ambiental (co-gestión de áreas protegidas y de viveros, ecoturismo, entre otras) .</t>
    </r>
  </si>
  <si>
    <t>Enfoque cohesión territorial</t>
  </si>
  <si>
    <t xml:space="preserve">Se observa que, en la identificación de los problemas públicos institucionales en la Herramienta 4 (H4), no se ha incluido la violencia de género. Dado el carácter prioritario de este tema, se considera necesario que la institución revise el lineamiento planteado, asegurando su coherencia con el contenido desarrollado en las demás herramientas.
</t>
  </si>
  <si>
    <t xml:space="preserve">Enfoque gestión de riesgo de desastres </t>
  </si>
  <si>
    <t>Se sugiere revisar la respuesta proporcionada. Para estos fines, se recomienda una posible redación (ver comentario)</t>
  </si>
  <si>
    <t>Problema</t>
  </si>
  <si>
    <t>Causas directas</t>
  </si>
  <si>
    <t>Causas indirectas</t>
  </si>
  <si>
    <t>Referencia bibliográfica</t>
  </si>
  <si>
    <t>Pobreza y marginalidad en la población femenina y en los hogares con jefatura femenina</t>
  </si>
  <si>
    <t>La discriminación contra las mujeres que persiste en la sociedad dominicana por la combinación de factores políticos, culturales, económicos y sociales.</t>
  </si>
  <si>
    <t>La cultura predominante en la sociedad dominicana discrimina a las mujeres mediante la asignación de roles estereotipados a hombres y a mujeres.</t>
  </si>
  <si>
    <t>PLANEG III, 2018; CEPAL, 2018.</t>
  </si>
  <si>
    <t>La injusta división sexual del trabajo y de las labores de cuidado impide a las mujeres tener control sobre su tiempo.</t>
  </si>
  <si>
    <t>Alta prevalencia de mortalidad materna</t>
  </si>
  <si>
    <t>Las políticas públicas no atacan eficazmente el entramado de conexiones y relaciones causantes de la discriminación contra las mujeres.</t>
  </si>
  <si>
    <t>Mayor vulnerabilidad de las mujeres y de NNA ante desastres de origen natural y antrópico.</t>
  </si>
  <si>
    <t>Brecha de participación femenina en espacios/niveles de toma de decisiones (Gabinete Ministerial, Congreso, Ayuntamientos y puestos directivos en sector privado)</t>
  </si>
  <si>
    <t>ONE y JCE.</t>
  </si>
  <si>
    <t>Brechas en el acceso de las mujeres al mercadolaboral y brechas salariales dentro del mercado laboral.</t>
  </si>
  <si>
    <t>ENCFT del Banco Central.</t>
  </si>
  <si>
    <t>Porcentaje de embarazos de adolescentes entre los más altos de la región ALC.</t>
  </si>
  <si>
    <t>Predominio de una masculinidad negativa y de la violencia contra las mujeres.</t>
  </si>
  <si>
    <t>Efectos directos</t>
  </si>
  <si>
    <t>Efectos indirectos</t>
  </si>
  <si>
    <t>Injusta división sexual del trabajo y de las labores de cuidado que impide a las mujeres tener control sobre su tiempo.</t>
  </si>
  <si>
    <t>Brecha en el acceso de las mujeres al mercado laboral</t>
  </si>
  <si>
    <t>1) Pobreza y marginalidad en la población femenina y en los hogares con jefatura femenina, especialmente en zona rural.       2) Porcentaje de embarazos de adolescentes entre los más altos de la región de ALC.                                                                         3) Mayor vulnerabilidad de las mujeres y de NNA ante desastres de origen natural y antrópico.                                             4) Alta prevalencia de mortalidad materna.</t>
  </si>
  <si>
    <t>Brechas salariales en perjuicio de las mujeres que acceden al mercado laboral, pese a que sus niveles educativos por lo general superan a los varones.</t>
  </si>
  <si>
    <t>Limitado acceso de las mujeres a los recursos/activos productivos, como la propiedad de la tierra, el crédito, la capacitación y la asistencia técnica.</t>
  </si>
  <si>
    <t>Las políticas públicas no atacan el entramado de conexiones y relaciones causantes de la discriminación contra las mujeres.</t>
  </si>
  <si>
    <t>Las mujeres no tienen autonomía sobre sus cuerpos en materia de salud sexual y reproductiva.</t>
  </si>
  <si>
    <t>(2) Causa directa</t>
  </si>
  <si>
    <t xml:space="preserve"> (3) Causa indirecta </t>
  </si>
  <si>
    <t>(4) Nombre de la institución/actores</t>
  </si>
  <si>
    <t>(5) Base legal</t>
  </si>
  <si>
    <t>(6) Acciones identificadas sobre la base legal</t>
  </si>
  <si>
    <t>(7) Territorio/s donde acciona</t>
  </si>
  <si>
    <t>(8) Tipo de institución</t>
  </si>
  <si>
    <r>
      <t xml:space="preserve">Tabla de involucrados en el quehacer el MMUJER según temas relevantes y políticas priorizadas relacionadas </t>
    </r>
    <r>
      <rPr>
        <b/>
        <sz val="11"/>
        <color rgb="FFFF0000"/>
        <rFont val="Calibri"/>
        <family val="2"/>
        <scheme val="minor"/>
      </rPr>
      <t>(adaptar)</t>
    </r>
  </si>
  <si>
    <t>TEMAS RELEVANTES</t>
  </si>
  <si>
    <t>INVOLUCRADOS</t>
  </si>
  <si>
    <t>SECTOR PÚBLICO</t>
  </si>
  <si>
    <t>NO GUBERNAMENTAL</t>
  </si>
  <si>
    <r>
      <rPr>
        <u/>
        <sz val="11"/>
        <color theme="1"/>
        <rFont val="Calibri"/>
        <family val="2"/>
        <scheme val="minor"/>
      </rPr>
      <t>Igualdad de derechos y oportunidades</t>
    </r>
    <r>
      <rPr>
        <sz val="11"/>
        <color theme="1"/>
        <rFont val="Calibri"/>
        <family val="2"/>
        <scheme val="minor"/>
      </rPr>
      <t xml:space="preserve">: educación, salud y seguridad social, violencia contra las mujeres, protección de niños, niñas y adolescentes; y tráfico y trata de personas.      </t>
    </r>
    <r>
      <rPr>
        <u/>
        <sz val="11"/>
        <color theme="1"/>
        <rFont val="Calibri"/>
        <family val="2"/>
        <scheme val="minor"/>
      </rPr>
      <t>Políticas priorizadas relacionadas</t>
    </r>
    <r>
      <rPr>
        <sz val="11"/>
        <color theme="1"/>
        <rFont val="Calibri"/>
        <family val="2"/>
        <scheme val="minor"/>
      </rPr>
      <t>:
Institucionalidad Democrática y Eficiente, Acceso a la Salud y la Seguridad Social; y Seguridad Ciudadana, entre otras.</t>
    </r>
  </si>
  <si>
    <t>Organizaciones de la Sociedad Civil, organizaciones comunitarias, organizaciones feministas y de mujeres, Colegio Médico Dominicano, Asociación de Enfermeras, Asociación Dominicana de Profesores, Asociación de Padres, Madres, Tutores y Amigos de la Escuela, Academia, gremios de periodistas y comunicadores, FEDOMU, Comités Municipales de Prevención, Mitigación y Respuesta (PMR).</t>
  </si>
  <si>
    <r>
      <rPr>
        <u/>
        <sz val="11"/>
        <color theme="1"/>
        <rFont val="Calibri"/>
        <family val="2"/>
        <scheme val="minor"/>
      </rPr>
      <t>Autonomía económica (acceso equitativo al mercado laboral)</t>
    </r>
    <r>
      <rPr>
        <sz val="11"/>
        <color theme="1"/>
        <rFont val="Calibri"/>
        <family val="2"/>
        <scheme val="minor"/>
      </rPr>
      <t xml:space="preserve">.   </t>
    </r>
    <r>
      <rPr>
        <u/>
        <sz val="11"/>
        <color theme="1"/>
        <rFont val="Calibri"/>
        <family val="2"/>
        <scheme val="minor"/>
      </rPr>
      <t>Política priorizada relacionada</t>
    </r>
    <r>
      <rPr>
        <sz val="11"/>
        <color theme="1"/>
        <rFont val="Calibri"/>
        <family val="2"/>
        <scheme val="minor"/>
      </rPr>
      <t>: Empleo</t>
    </r>
  </si>
  <si>
    <t>MEPyD, Ministerios de Trabajo, de Industria, Comercio y MIPYMES; de Agricultura, de Hacienda, de Administración Pública, de Medio Ambiente y Recursos Naturales, de Energía, de Turismo, así como sus entidades adscritas. Congreso Nacional, Gabinete de Coordinación de Políticas Sociales, Banco Central, Consejo Nacional de Seguridad Social, INDOTEL, OPTIC, Consejo nacional para el Cambio Climático y el mecanismo de Desarrollo Limpio.</t>
  </si>
  <si>
    <r>
      <rPr>
        <u/>
        <sz val="11"/>
        <color theme="1"/>
        <rFont val="Calibri"/>
        <family val="2"/>
        <scheme val="minor"/>
      </rPr>
      <t>Autonomía en la toma de decisiones.</t>
    </r>
    <r>
      <rPr>
        <sz val="11"/>
        <color theme="1"/>
        <rFont val="Calibri"/>
        <family val="2"/>
        <scheme val="minor"/>
      </rPr>
      <t xml:space="preserve">                           </t>
    </r>
    <r>
      <rPr>
        <u/>
        <sz val="11"/>
        <color theme="1"/>
        <rFont val="Calibri"/>
        <family val="2"/>
        <scheme val="minor"/>
      </rPr>
      <t>Política priorizada relacionada</t>
    </r>
    <r>
      <rPr>
        <sz val="11"/>
        <color theme="1"/>
        <rFont val="Calibri"/>
        <family val="2"/>
        <scheme val="minor"/>
      </rPr>
      <t>: Institucionalidad Eficiente y Democrática.</t>
    </r>
  </si>
  <si>
    <t>Poder Ejecutivo, Consejo de Gobierno, MAP y MEPyD. Congreso Nacional, JCE, Tribunal Constitucional, Tribunal Superior Electoral, Ayuntamientos, Liga Municipal Dominicana, Defensoría del Pueblo, Gobiernos Locales.</t>
  </si>
  <si>
    <t>Herramienta 11. Elaboración del FODA</t>
  </si>
  <si>
    <t>Ambiente Interno: 
Mirar la disponibilidad de recursos de capital, personal, activos, calidad de producto, estructura interna y de mercado, percepción de la población, entre otros.</t>
  </si>
  <si>
    <t>Fortalezas</t>
  </si>
  <si>
    <t>Debilidades</t>
  </si>
  <si>
    <t>La oferta de servicios del MMUJER no ha sido digitalizada, lo que limita su accesibilidad y eficiencia.</t>
  </si>
  <si>
    <t>Participación en las mesas municipales de género y de temas de interés para la equidad de género (salud, educación, NNA, seguridad ciudadana, cambio climático, gestión de riesgos, entre otros) y articulación con el Ministerio de Medio Ambiente y con los organismos de GDR para impulsar conjuntamente políticas transversales de equidad de género, sostenibilidad ambiental y adecuada gestión de riesgos, donde se incluye la adaptación al cambio climático.</t>
  </si>
  <si>
    <t>Personal capacitado, especializado y comprometido con el impulso de la política de género.</t>
  </si>
  <si>
    <t xml:space="preserve">Ambiente externo: 
Mirar hechos o eventos de carácter político, legal, social o tecnológico  </t>
  </si>
  <si>
    <t xml:space="preserve">Oportunidades </t>
  </si>
  <si>
    <t xml:space="preserve">Amenazas </t>
  </si>
  <si>
    <t>Convenios internacionales suscritos por la República Dominicana para la erradicación de todas las formas de discriminación contra las mujeres.</t>
  </si>
  <si>
    <t>Disposición de la Cooperación Internacional y de los mecanismos de promoción de los derechos de la mujer para dar soporte técnico y económico para el fortalecimiento del MMUJER y de los planes y proyectos que desarrolla.</t>
  </si>
  <si>
    <t>Disposición al diálogo y la concertación de parte de las organizaciones de mujeres, grupos feministas, academia, sindicatos y sectores empresariales.</t>
  </si>
  <si>
    <t xml:space="preserve">Puesta en funcionamiento del Consejo Consultivo sectorial.    </t>
  </si>
  <si>
    <t>Herramienta 12. Matriz de definición de estrategias con ejemplo</t>
  </si>
  <si>
    <t>F1</t>
  </si>
  <si>
    <t>D1</t>
  </si>
  <si>
    <t>F2</t>
  </si>
  <si>
    <t>D2</t>
  </si>
  <si>
    <t>Oportunidades</t>
  </si>
  <si>
    <t>Estrategias FO</t>
  </si>
  <si>
    <t>Estrategias DO</t>
  </si>
  <si>
    <t>O1</t>
  </si>
  <si>
    <t>O2</t>
  </si>
  <si>
    <t>Amenazas</t>
  </si>
  <si>
    <t>Estrategias FA</t>
  </si>
  <si>
    <t>Estrategias DA</t>
  </si>
  <si>
    <t>A1</t>
  </si>
  <si>
    <t>A2</t>
  </si>
  <si>
    <t>La Ley No. 1-12, del 26 de enero de 2012, que establece la Estrategia Nacional de Desarrollo y Decreto 134-13 que reglamenta la aplicación de dicha ley</t>
  </si>
  <si>
    <t>Establece en su articulo 12 la Politica Transversal de Genero: Todos los planes, programas, proyectos y políticas públicas deberán incorporar el enfoque de género en sus respectivos ámbitos de actuación, a fin de identificar situaciones de discriminación entre hombres y mujeres y adoptar acciones para garantizar la igualdad y la equidad de género. En su artículo 16, literalb) establece que el organismo público encargado de velar por la aplicación de la política transversal de género es el Ministerio de la Mujer.</t>
  </si>
  <si>
    <t xml:space="preserve">Sí. La Misión se define a partir del marco constitucional y es una expresión del mandato y de las competencias que la sociedad le otorga al MMUJER mediante la Ley 86-99, la cual determina los propósitos, fines y límites de la organización, así como su base de usuarios. </t>
  </si>
  <si>
    <t>El MMUJER se coordina con el MEPyD para la entrega de productos relacionados con la transversalización del enfoque de género en la planificación nacional, regional, sectorial e institucional, y se coordina con el MAP para la creación de las unidades institucionales de género, así como para las inducciones del personas de las mismas y para la Evaluación del Desempeño Institucional. También Se trabaja de manera coordinada con las instituciones que integran el Sistema Nacional Integrado para la Prevención y Atención a la Violencia Contra la Mujer e Intrafamiliar. Los servicios que ofrecen las instituciones que lo integran son complementarios porque cada una se especializa en los que corresponden a sus mandatos de ley. El MMUJER por tanto asume aquellos donde las demás instituciones no intervienen, aunque no se descarta que puedan darse solapes.</t>
  </si>
  <si>
    <t>Ley 116-80 que crea el INFOTEP</t>
  </si>
  <si>
    <t>Artículos 4 y 5 establecen como objetivo del INFOTEP impartir educación para el trabajo utilitario a jóvenes y adultos, a fin de preparar mano de obra para satisfacer las necesidades productivas nacionales. Asimismo "Dar formación técnnico-profesional a los trabajadores de todas las actividades económicas y todos los niveles de empleo".</t>
  </si>
  <si>
    <t>Mujeres jóvenes y adultas.</t>
  </si>
  <si>
    <t>Incrementada la cobertura de las instituciones que aplican la gestión por resultado</t>
  </si>
  <si>
    <t> </t>
  </si>
  <si>
    <t>Ministerio de Economía, Planificación y Desarrollo</t>
  </si>
  <si>
    <t xml:space="preserve">las 45 instituciones de la EDI </t>
  </si>
  <si>
    <t>Incrementado el porcentaje de instituciones que presupuestan por resultados con perspectiva de mediano plazo</t>
  </si>
  <si>
    <t>No definido</t>
  </si>
  <si>
    <t xml:space="preserve">Reducidas las muertes prevenibles por causas seleccionadas de interés para la salud pública nacional (incluye muertes maternas, neonatales, por ENT)
</t>
  </si>
  <si>
    <t>Razón de mortalidad materna (por 100,000 nacidos vivos)</t>
  </si>
  <si>
    <t xml:space="preserve">Ministerio de Salud Pública y Asistencia Social 
Servicio Nacional de Salud 
Consejo Nacional de Seguridad Social </t>
  </si>
  <si>
    <t xml:space="preserve">Ministerio de la Mujer 
Ministerio de Educación 
Ministerio de Educación Superior, Ciencia y Tecnología  
ALCALDÍAS
Gabinete de Políticas Sociales 
Administradora de Subsidios Sociales 
Programa Supérate 
Ministerio de la Juventud </t>
  </si>
  <si>
    <t>Mejorado el acceso equitativo de la población a servicios de salud, individual y colectiva, de calidad, inclusivos, integrales, continuos, que incorporan los avances tecnológicos, a través de redes integradas de servicios con énfasis en primer nivel de atención</t>
  </si>
  <si>
    <t>Tasa de mortalidad infantil (por 1,000 nacidos vivos)</t>
  </si>
  <si>
    <t>Tasa de mortalidad, neonatal (por cada 1.000 nacidos vivos) (Nacional)</t>
  </si>
  <si>
    <t>Disminuidos los embarazos en población adolescente</t>
  </si>
  <si>
    <t>Partos en Adolescentes  en establecimientos de la red pública (%)</t>
  </si>
  <si>
    <t xml:space="preserve">Ministerio de Salud Pública y Asistencia Social  / Ministerio de la Mujer </t>
  </si>
  <si>
    <t xml:space="preserve">Consejo Nacional de Seguridad Social
Dirección General de Información y Defensa de los Afiliados a la Seguridad Social
Superintendencia de Salud y Riesgos Laborales 
Servicio Nacional de Salud
Programa de Medicamentos Esenciales/Central de Apoyo Logístico 
Seguro Nacional de Salud
Ministerio de Educación
Instituto Nacional de Bienestar Estudiantil  </t>
  </si>
  <si>
    <t xml:space="preserve">Reducido el porcentaje de viviendas en condición de irrecuperabilidad, según la metodología del déficit habitacional dominicano </t>
  </si>
  <si>
    <t>Porcentaje de viviendas en condición de irrecuperabilidad, según metodología del déficit habitacional dominicano</t>
  </si>
  <si>
    <t xml:space="preserve">Ministerio de Vivienda y Edificaciones </t>
  </si>
  <si>
    <t>Consejo Nacional de Discapacidad
Ministerio de Obras Públicas y Comunicaciones
Ayuntamientos
Instituto Nacional de Transito Terrestre
Empresas de Distribución Eléctrica y Ministerio de la Mujer</t>
  </si>
  <si>
    <t>[DEFINIR]</t>
  </si>
  <si>
    <t>Ministerio de Educación;  Ministerio de Cultura; Ministerio de Educación Superior, Ciencia y Tecnología</t>
  </si>
  <si>
    <t xml:space="preserve">Ministerio de la Mujer; Ministerio de Interior y Policía; Ministerio de la Juventud; Consejo Nacional de la Persona Envejeciente; Consejo Nacional de la Discapacidad; Consejo Nacional para Niños, Niñas y Adolescentes </t>
  </si>
  <si>
    <t>Reducida la tolerancia social hacia conductas discriminatorias</t>
  </si>
  <si>
    <t xml:space="preserve">Porcentaje que aprueba, ni aprueba ni desaprueba o desaprueba el derecho a postularse a un cargo público de un dominicano de ascendencia haitiana
</t>
  </si>
  <si>
    <t>Porcentaje que aprueba, ni aprueba ni desaprueba o desaprueba el derecho a postularse a un cargo público de una persona que no cree en Dios</t>
  </si>
  <si>
    <t>Porcentaje que aprueba, ni aprueba ni desaprueba o desaprueba el derecho a postularse a un cargo público de una persona homosexual</t>
  </si>
  <si>
    <t>Dirección General de Ética e Integridad Gubernamental; Ministerio de Cultura</t>
  </si>
  <si>
    <t>Ministerio de Cultura; Ministerio de Educación; Ministerio de la Mujer; Ministerio de la Juventud;  Consejo Nacional de la Persona Envejeciente; Consejo Nacional de la Discapacidad; Consejo Nacional para Niños, Niñas y Adolescentes; Dirección General de Cine; Comisión Nacional de Espectáculos Públicos, Dirección General de Bellas Artes; Junta Central Electoral</t>
  </si>
  <si>
    <t>Ministerio de Educación; Ministerio de Cultura</t>
  </si>
  <si>
    <t>Ministerio de Educación, Ministerio de la Mujer; Ministerio de la Juventud; Ministerio de Interior y Policía;  Consejo Nacional de la Persona Envejeciente; Consejo Nacional de la Discapacidad; Consejo Nacional para Niños, Niñas y Adolescentes; Dirección General de Cine; Comisión Nacional de Espectáculos Públicos</t>
  </si>
  <si>
    <t xml:space="preserve">Aumentado el acceso de la población a mensajes que fomentan la cultura de paz </t>
  </si>
  <si>
    <t>Por definir</t>
  </si>
  <si>
    <t>Ministerio de la Mujer; Ministerio de Cultura</t>
  </si>
  <si>
    <t>Ministerio de Educación; Ministerio de Educación Superior, Ciencia y Tecnología; Ministerio de Cultura; Ministerio de la Juventud;  Ministerio de Interior y Policía;  Consejo Nacional de la Persona Envejeciente; Consejo Nacional de la Discapacidad; Consejo Nacional para Niños, Niñas y Adolescentes; Dirección General de Cine; Ministerio de Salud Pública y Asistencia Social; Ministerio de Medioambiente, CORAAS, Ministerio de Agricultura, Ministerio de Trabajo</t>
  </si>
  <si>
    <t>Reducida la desigualdad entre mujeres y hombres</t>
  </si>
  <si>
    <t>Proporción del tiempo dedicado al trabajo doméstico y de cuidado no remunerado de la población de 15 años y más según sexo</t>
  </si>
  <si>
    <t>Promedio de horas semanales que la población de 15 años y más que se dedica
al trabajo doméstico no remunerado para el propio hogar, por sexo, según características geográficas, demográficas y
socioeconómicas</t>
  </si>
  <si>
    <t>Porcentaje de dominicanos que creen que los hombres son mejores líderes políticos que las mujeres</t>
  </si>
  <si>
    <t>Reducida la tolerancia social hacia conductas de corrupción y otros delitos</t>
  </si>
  <si>
    <t>Posición en el Ranking Global del factor de Ausencia de corrupción del Índice Global de Estado de Derecho</t>
  </si>
  <si>
    <t>Ministerio de Educación, Ministerio de Educación Superior, Ciencia y Tecnología; Ministerio de Cultura; Ministerio de la Mujer; Ministerio de la Juventud</t>
  </si>
  <si>
    <t>Ministerio de Cultura</t>
  </si>
  <si>
    <t>Ministerio de Educación, Ministerio de Educación Superior, Ciencia y Tecnología; Instituto de Formación Técnica Profesional; Ministerio de la Juventud; Ministerio de la Mujer; Programa Supérate; Consejo Nacional de la Persona Envejeciente; Consejo Nacional de la Discapacidad; Consejo Nacional para Niños, Niñas y Adolescentes</t>
  </si>
  <si>
    <t xml:space="preserve">Promedio mensual de libros, revistas y audiovisuales para difusión histórico cultural publicados </t>
  </si>
  <si>
    <t>Número de becas de carreras de arte y cultura otorgadas según territorio</t>
  </si>
  <si>
    <t>Promedio de visitantes por mes que asisten a monumentos, sitios y museos del patrimonio cultural nacional, y a los centros o espacios culturales</t>
  </si>
  <si>
    <t>Ministerio de Turismo</t>
  </si>
  <si>
    <t>Ministerio de Trabajo, Ministerio de Medio Ambiente y Recursos Naturales, Consejo Nacional para el Cambio Climático y Mecanismo de Desarrollo Limpio, Ministerio de la Mujer, Ministerio de la Juventud,  Ministerio de Salud Pública y Asistencia Social, Dirección General de la Policía Nacional, Ministerio de Interior y Policía, Ministerio de Defensa, Consejo Nacional de Competitividad,  Instituto Dominicano de las Telecomunicaciones.</t>
  </si>
  <si>
    <t>Mejoradas las condiciones para la sostenibilidad del modelo de negocio del turismo dominicano</t>
  </si>
  <si>
    <t>Gasto promedio real del extranjero no residente en República Dominicana (US$) por noche</t>
  </si>
  <si>
    <t>Gasto promedio real del dominicano no residente en República Dominicana (US$) por estadía</t>
  </si>
  <si>
    <t>Monto total de la Inversión Extranjera Directa del Sector Turismo en millones de dólares</t>
  </si>
  <si>
    <t xml:space="preserve">Subíndice de "Entorno propicio" (Enabling  Environment) del Índice de Desarrollo de Viajes y Turismo (Travel and Tourism Competitiveness Index) </t>
  </si>
  <si>
    <t xml:space="preserve">Ambiente de negocios" (Business Environment) del Índice de Desarrollo de Viajes y Turismo (Travel and Tourism Competitiveness Index) </t>
  </si>
  <si>
    <t xml:space="preserve">Seguridad y Protección" (Safety and Security) del Índice de Desarrollo de Viajes y Turismo (Travel and Tourism Competitiveness Index) </t>
  </si>
  <si>
    <t xml:space="preserve">Salud e Higiene" (Health and Hygiene) del Índice de Desarrollo de Viajes y Turismo (Travel and Tourism Competitiveness Index) </t>
  </si>
  <si>
    <t xml:space="preserve">Recursos Humanos y Mercado de Trabajo" (Human Resources and Labor Market) del Índice de Desarrollo de Viajes y Turismo (Travel and Tourism Competitiveness Index) </t>
  </si>
  <si>
    <t xml:space="preserve">Preparación en TICs" (ICT Readiness) del Índice de Desarrollo de Viajes y Turismo (Travel and Tourism Competitiveness Index) </t>
  </si>
  <si>
    <t>Ministerio de Agricultura</t>
  </si>
  <si>
    <t>Ministerio de la Mujer, Programa Súperate, Gabinete de Coordinación de Politicas Sociales y Ministerio de la Juventud</t>
  </si>
  <si>
    <t>Ministerio de la Mujer, Programa Súperate Gabinete de Coordinación de Politicas Sociales y Ministerio de la Juventud</t>
  </si>
  <si>
    <t>Ministerio de la Mujer, Gabinete de Coordinación de Politicas Sociales y Ministerio de la Juventud</t>
  </si>
  <si>
    <t>Aumentada la inclusión de mujeres y jóvenes en las actividades agropecuarias</t>
  </si>
  <si>
    <t>Brecha del ingreso laboral promedio mensual en ocupación principal sector agropecuario femenino-masculino</t>
  </si>
  <si>
    <t>Porcentaje de mujeres en la zona rural ocupadas dedicadas al trabajo no remunerado con respecto a las mujeres ocupadas en la zona rural</t>
  </si>
  <si>
    <t>Porcentaje de mujeres beneficiadas a través del crédito del Banco Agrícola</t>
  </si>
  <si>
    <t>Ministerio de la Juventud, Ministerio de Trabajo, Fondo Especial Para El Desarrollo Agropecuario</t>
  </si>
  <si>
    <t>Ministerio de la Mujer, Ministerio de Trabajo</t>
  </si>
  <si>
    <t xml:space="preserve">Ministerio de Interior y Policía </t>
  </si>
  <si>
    <t xml:space="preserve">Ministerio de la Mujer
Dirección General de la Policía Nacional </t>
  </si>
  <si>
    <t xml:space="preserve">Ministerio de Interior y Policía 
Dirección General de la Policía Nacional </t>
  </si>
  <si>
    <t xml:space="preserve">Ministerio de la Mujer
</t>
  </si>
  <si>
    <t xml:space="preserve">Reducidos los feminicidios </t>
  </si>
  <si>
    <t xml:space="preserve">Aumentada la cantidad de denuncias de víctimas de violencia intrafamiliar </t>
  </si>
  <si>
    <t>Ley 1-12 y Ley 496-06</t>
  </si>
  <si>
    <t>Ley General de Salud 42-01, Ley 86-99 que crea el Ministerio de la Muejr, Ley 1-12 de la END 2030</t>
  </si>
  <si>
    <t>Ley 160-21 que crea el MIVHED, Ley 1-12 y Ley 86-99.</t>
  </si>
  <si>
    <t>Incrementada la participación de las mujeres en espacios políticos</t>
  </si>
  <si>
    <t>Porcentaje de mujeres que ocupan posiciones de toma de decisión en el ámbito público (poder ejecutivo, legislativo, judicial y local)</t>
  </si>
  <si>
    <t>Ministerio de la Mujer</t>
  </si>
  <si>
    <t>Ministerio de Administración Pública</t>
  </si>
  <si>
    <t>Tasa de feminicidios por cada 100 mil mujeres</t>
  </si>
  <si>
    <t>Razón de feminicidios por cada 100 homicidios de mujeres</t>
  </si>
  <si>
    <t>Tasa de denuncias de violencia intrafamiliar por cada 100 mil habitantes</t>
  </si>
  <si>
    <t>Tasa de denuncias de violencia de género por cada 100 mil habitantes</t>
  </si>
  <si>
    <t>Decreto No. 1-21 que crea e integra el Gabinete de Mujeres, Adolescentes y Niñas</t>
  </si>
  <si>
    <t>La Constitución Dominicana</t>
  </si>
  <si>
    <r>
      <t xml:space="preserve">1. ¿El (los) problema/s públicos institucionales identificado/s presenta/n brechas en territorios específicos del país? Favor indicar cuales serían esas brechas, con datos estadísticos
2. ¿Cómo se agudiza el problema en función de la característica del territorio?,[indicar la respuesta]
3. ¿Dentro de la población potencial, en cuáles provincias/municipios (indicar cantidad)? [indicar la respuesta] </t>
    </r>
    <r>
      <rPr>
        <i/>
        <sz val="11"/>
        <color theme="1"/>
        <rFont val="Gotham Rounded Bold"/>
      </rPr>
      <t>(RESPUESTA GENERAL PARA LAS TRES PREGUNTAS, POR FALTA DE DATOS DESGLOSADOS RELATIVOS A EQUIDAD DE GÉNERO).  Las provincias fronterizas son las menos favorecidas en materia de desarrollo económico y social, especialmente las que pertenecen a la región El Valle (Elías Piña) y Enriquillo (Pedernales e Independencia) y esto obviamente afecta a las mujeres de esos territorios. No obstante, el enfoque de cohesión territorial para propiciar un desarrollo más inclusivo y equitativo debe aplicarse en todo el territorio nacional. El tema de la violencia de género cobra mayor importancia en las regiones Ozama, Cibao Norte y Cibao Sur. El embarazo de adolescentes, que constituye otra forma de violencia de género, se manifiesta en todo el país.</t>
    </r>
  </si>
  <si>
    <r>
      <t xml:space="preserve">1. ¿Los problemas enunciados, tienen alguna vinculación a escenarios posibles de desastres?
2. ¿Cuánto se agravarían esos problemas frente a un evento catastrófico? [indicar la respuesta]                              </t>
    </r>
    <r>
      <rPr>
        <i/>
        <sz val="11"/>
        <color theme="1"/>
        <rFont val="Gotham Rounded Bold"/>
      </rPr>
      <t>(RESPUESTA GENERAL PARA LAS DOS PREGUNTAS POR FALTA DE DATOS DESGLOSADOS RELATIVOS A EQUIDAD DE GÉNERO) En ausencia de datos desglosados específicos sobre equidad de género, se reconoce que los problemas institucionales identificados, como la violencia de género, la desigualdad económica de las mujeres y la falta de acceso a recursos, se agravarían considerablemente frente a eventos catastróficos. En contextos de desastres, se ha documentado un aumento en los casos de violencia intrafamiliar y de género, así como la pérdida de ingresos de las mujeres rurales y jefas de hogar, lo que profundiza su situación de vulnerabilidad. Por otra parte, los eventos extremos asociados con el cambio climático, como las olas de calor, las sequías y las inundaciones, aumentan los riesgos de salud para la población más vulnerable y representan una carga adicional para las mujeres, sobre quientes descansa de manera casi exclusiva la responsabilidad por las labores de cuidado. Estos riesgos impactarían directamente en la capacidad de respuesta del Ministerio de la Mujer, limitando sus servicios de atención y protección, y dificultando el acceso a programas de empoderamiento económico y de prevención de violencia, entre otros. Es necesario fortalecer la recopilación de datos desglosados y consolidar estrategias específicas de respuesta institucional con enfoque de género ante situaciones de desastre.</t>
    </r>
  </si>
  <si>
    <t>Ya fue incluido</t>
  </si>
  <si>
    <r>
      <t xml:space="preserve">1. ¿Dentro del (los) problema/s públicos institucionales identificado/s en la pregunta anterior/ pregunta 4, se visualizan aspectos relacionados con el enfoque de género? </t>
    </r>
    <r>
      <rPr>
        <i/>
        <sz val="11"/>
        <color theme="1"/>
        <rFont val="Gotham Rounded Bold"/>
      </rPr>
      <t xml:space="preserve">Es innegable que la República Dominicana ha avanzado en el reconocimiento de los derechos sociales y políticos de las mujeres, los cuales están consagrados en la Constitución (Art. 39), en la Ley 33-18, que estableció una cuota de participación femenina en las candidaturas a puestos electivos, y en la Ley 176-07 del Distrito Nacional y los Municipios, entre otras, pero existe la dificultad de que las leyes no han sido debidamente reglamentadas para garantizar la equidad de género que consignan y esto ha obstaculizado el acceso de las mujeres a los puestos y mecanismos de toma de decisiones, donde podrían impulsarse políticas dirigidas a facilitar el acceso de las mujeres al mercado laboral y a los puestos de dirección en general. </t>
    </r>
    <r>
      <rPr>
        <i/>
        <strike/>
        <sz val="11"/>
        <color theme="1"/>
        <rFont val="Gotham Rounded Bold"/>
      </rPr>
      <t>En términos de derechos humanos de las mujeres también hay avances, pero sigue prevaleciendo una cultura machista que determina la violencia contra las mujeres e intrafamiliar, con sus múltiples consecuencias (feminicidios, embarazos de adolescentes y uniones tempranas, entre otros). Por otra parte, en los principales partidos políticos del país no ha calado suficientemente el concepto de la equidad e igualdad de género.</t>
    </r>
    <r>
      <rPr>
        <sz val="11"/>
        <color theme="1"/>
        <rFont val="Gotham Rounded Bold"/>
      </rPr>
      <t xml:space="preserve">
2.</t>
    </r>
    <r>
      <rPr>
        <sz val="11"/>
        <color rgb="FFFF0000"/>
        <rFont val="Gotham Rounded Bold"/>
      </rPr>
      <t xml:space="preserve"> ¿Dentro de la población potencial, cuántos corresponden a hombres y cuántos a mujeres? [indicar la respuesta] </t>
    </r>
    <r>
      <rPr>
        <i/>
        <sz val="11"/>
        <color theme="1"/>
        <rFont val="Gotham Rounded Bold"/>
      </rPr>
      <t xml:space="preserve">Las políticas transversales </t>
    </r>
    <r>
      <rPr>
        <i/>
        <strike/>
        <sz val="11"/>
        <color theme="1"/>
        <rFont val="Gotham Rounded Bold"/>
      </rPr>
      <t>de derechos humanos y</t>
    </r>
    <r>
      <rPr>
        <i/>
        <sz val="11"/>
        <color theme="1"/>
        <rFont val="Gotham Rounded Bold"/>
      </rPr>
      <t xml:space="preserve"> de equidad de género aplican para toda la población. Según el censo de 2022 el 50.53% de la población dominicana es femenina y el 49.47 masculina (población total de 10.76 millones de personas).</t>
    </r>
  </si>
  <si>
    <t>Se aceptó, incluyendo elemento de cuidado</t>
  </si>
  <si>
    <t>Denominación del problema</t>
  </si>
  <si>
    <t>Promedios</t>
  </si>
  <si>
    <t>Año 5</t>
  </si>
  <si>
    <t>Año 4</t>
  </si>
  <si>
    <t>Año 3</t>
  </si>
  <si>
    <t>Año 2</t>
  </si>
  <si>
    <t>Año 1</t>
  </si>
  <si>
    <t>Indicador del problema</t>
  </si>
  <si>
    <t>Herramienta 6. Matriz de Análisis del Comportamiento de la Problemática</t>
  </si>
  <si>
    <t>Herramienta 7. Priorización de problemas</t>
  </si>
  <si>
    <t xml:space="preserve">Problema </t>
  </si>
  <si>
    <t>Ponderación de Criterios</t>
  </si>
  <si>
    <t>Valor final</t>
  </si>
  <si>
    <t>Pertinencia</t>
  </si>
  <si>
    <t>Apoyo</t>
  </si>
  <si>
    <t>Capacidad Institucional</t>
  </si>
  <si>
    <t>Herramienta 13. Ficha de indicador</t>
  </si>
  <si>
    <t xml:space="preserve">Nombre del indicador: Colocar el nombre del indicador </t>
  </si>
  <si>
    <t>Resultado</t>
  </si>
  <si>
    <t>Colocar el resultado al cual pertenece este indicador, diseñado en el paso anterior.</t>
  </si>
  <si>
    <t>Tipo de resultado</t>
  </si>
  <si>
    <t>Especificar si el resultado es estratégico o intermedio.</t>
  </si>
  <si>
    <t>Tipo de indicador</t>
  </si>
  <si>
    <r>
      <t>Colocar si el indicador es principal o secundario (</t>
    </r>
    <r>
      <rPr>
        <b/>
        <sz val="11"/>
        <color rgb="FF000000"/>
        <rFont val="Calibri"/>
        <family val="2"/>
        <scheme val="minor"/>
      </rPr>
      <t>definición dada en el paso 2.2.1. construcción de cadena de resultados</t>
    </r>
    <r>
      <rPr>
        <sz val="11"/>
        <color rgb="FF000000"/>
        <rFont val="Calibri"/>
        <family val="2"/>
        <scheme val="minor"/>
      </rPr>
      <t xml:space="preserve">). </t>
    </r>
  </si>
  <si>
    <t>Definición del indicador</t>
  </si>
  <si>
    <t>Esta fila debe contener una descripción clara y concisa del indicador. ¿Qué aspecto o concepto se está midiendo?</t>
  </si>
  <si>
    <t>Unidad de medida</t>
  </si>
  <si>
    <t>La unidad de medida deberá corresponder, invariablemente, con el método de cálculo del indicador y con los valores expresados en la línea base y las metas. En el caso de los indicadores, cuyo método de cálculo resulta en un porcentaje, índice, tasa, proporción o promedio y, por ende, el valor de la meta está expresado en términos relativos, la unidad de medida deberá referirse a un porcentaje, índice, tasa, proporción, relación, u otra noción estadística, pero no a una unidad absoluta.</t>
  </si>
  <si>
    <t>Numerador</t>
  </si>
  <si>
    <t>Colocar el numerador del indicador.</t>
  </si>
  <si>
    <t>Denominador</t>
  </si>
  <si>
    <t>Colocar el denominador del indicador.</t>
  </si>
  <si>
    <t>Método de cálculo</t>
  </si>
  <si>
    <t>Son los pasos específicos del proceso para determinar el valor del indicador. Se recomienda utilizar símbolos matemáticos para las expresiones aritméticas, no palabras. Si el indicador posee expresiones matemáticas complejas, se recomienda integrar un apartado explicando en detalle el método de cálculo.</t>
  </si>
  <si>
    <t>Descripción de la metodología de cálculo</t>
  </si>
  <si>
    <t>En esta celda se explica en detalle cómo se realiza el cálculo del indicador, paso a paso, si es necesario.</t>
  </si>
  <si>
    <t>Sentido esperado del indicador</t>
  </si>
  <si>
    <t>¿Qué dirección se considera deseable para este indicador? esto debe ser explicado aquí.</t>
  </si>
  <si>
    <t>Desafíos</t>
  </si>
  <si>
    <t>Posibles obstáculos o problemas que pueden tener un impacto sobre el uso de un indicador o sobre la exactitud / validez de sus hallazgos.</t>
  </si>
  <si>
    <t>Desagregación</t>
  </si>
  <si>
    <t>Los subgrupos comunes incluyen sexo, edad, subgrupos de la población, sectores económicos, etc.</t>
  </si>
  <si>
    <t>Periodicidad de la medición</t>
  </si>
  <si>
    <t>Colocar la periodicidad de la medición.</t>
  </si>
  <si>
    <t>Fuente del numerador</t>
  </si>
  <si>
    <t>Colocar la fuente de información de la cual se toman los datos del numerador para realizar el cálculo.</t>
  </si>
  <si>
    <t>Fuente del denominador</t>
  </si>
  <si>
    <t>Colocar la fuente de información de la cual se toman los datos del denominador para realizar el cálculo.</t>
  </si>
  <si>
    <t>Fuente de alimentación del SNMyE</t>
  </si>
  <si>
    <t>Colocar la fuente de alimentación de la información al Sistema Nacional de Monitoreo y Evaluación (SNMyE) en caso de aplicar.</t>
  </si>
  <si>
    <t>Tipo de fuente[1]</t>
  </si>
  <si>
    <t>¿La fuente es primaria o secundaria? Esto se aclara en esta fila.</t>
  </si>
  <si>
    <t>Lectura / Interpretación del indicador</t>
  </si>
  <si>
    <t>Se explica cómo se debe interpretar el valor del indicador y qué conclusiones se pueden extraer de él.</t>
  </si>
  <si>
    <t>Comentarios u observaciones</t>
  </si>
  <si>
    <t>Cualquier comentario adicional o nota relevante sobre el indicador se presenta aquí.</t>
  </si>
  <si>
    <t>[1] Fuente primaria: datos obtenidos directamente de encuestas, entrevistas o experimentos realizados por el investigador.</t>
  </si>
  <si>
    <t>Fuente secundaria: datos extraídos de libros, informes gubernamentales o bases de datos creadas por otros investigadores.</t>
  </si>
  <si>
    <t>Herramienta 14. Matriz de metas de resultados</t>
  </si>
  <si>
    <t>ID.</t>
  </si>
  <si>
    <t>Indicador</t>
  </si>
  <si>
    <t xml:space="preserve">Línea base </t>
  </si>
  <si>
    <t>Metas</t>
  </si>
  <si>
    <t>Medios de Verificación</t>
  </si>
  <si>
    <t>Redacción completa del Resultado</t>
  </si>
  <si>
    <t>Año</t>
  </si>
  <si>
    <t>Valor</t>
  </si>
  <si>
    <t>Herramienta 15. Matriz de Vinculación de Estrategias Institucionales y Resultados Estratégicos</t>
  </si>
  <si>
    <t xml:space="preserve">Estrategias </t>
  </si>
  <si>
    <t xml:space="preserve">Resultado Estratégico 1 </t>
  </si>
  <si>
    <t xml:space="preserve">Resultado Estratégico 2 </t>
  </si>
  <si>
    <t xml:space="preserve">Resultado Estratégico 3 </t>
  </si>
  <si>
    <t>Puntuación Total</t>
  </si>
  <si>
    <t>Herramienta 16. Elementos para la definición y estandarización de los productos</t>
  </si>
  <si>
    <t>(1) ¿Para qué?</t>
  </si>
  <si>
    <t>(2) ¿Quién recibe los bienes y servicios?</t>
  </si>
  <si>
    <t>(3) ¿Qué bienes y servicios se entregan?</t>
  </si>
  <si>
    <t>(3) Redacción de producto</t>
  </si>
  <si>
    <t>(4) Supuestos</t>
  </si>
  <si>
    <t>(5) ¿Cuándo?</t>
  </si>
  <si>
    <t>(6) ¿Cómo?</t>
  </si>
  <si>
    <t>(7) ¿Dónde?</t>
  </si>
  <si>
    <t>(8) Institución</t>
  </si>
  <si>
    <t>Resultado Estratégico</t>
  </si>
  <si>
    <t>Resultados intermedios</t>
  </si>
  <si>
    <t>(2+3)</t>
  </si>
  <si>
    <t xml:space="preserve">Resultado estratégico definido en la cadena de resultados </t>
  </si>
  <si>
    <t xml:space="preserve">Resultado intermedio definido en la cadena de resultados </t>
  </si>
  <si>
    <t>a quien se dirige el bien o servicio. Aquí se debe colocar la población potencial.</t>
  </si>
  <si>
    <t>Bienes = tangibles</t>
  </si>
  <si>
    <t>A quien se entrega (resumido del punto 2) + el bien o servicio (recibido por la población)</t>
  </si>
  <si>
    <t>Considerar las causas indirectas identificadas en el árbol del problema para guiar la caracterización del producto en las preguntas 5,6 y7</t>
  </si>
  <si>
    <t xml:space="preserve">Criterios mínimos que debe tener el producto en la forma en la que se entrega, que permita lograr el resultado buscado </t>
  </si>
  <si>
    <t>Lugar específico donde se entrega</t>
  </si>
  <si>
    <t>Unidad operativa responsable de la entrega del bien o servicio institución y su respectiva</t>
  </si>
  <si>
    <t>Servicios = intangibles</t>
  </si>
  <si>
    <t xml:space="preserve">Herramienta 17. Matriz para la definición de metas de producción </t>
  </si>
  <si>
    <t>Producto Estratégico</t>
  </si>
  <si>
    <t>Unidad de Medida</t>
  </si>
  <si>
    <t>Meta</t>
  </si>
  <si>
    <t>Herramienta 18. Costeo de los bienes y servicios</t>
  </si>
  <si>
    <t xml:space="preserve"> Producto: </t>
  </si>
  <si>
    <t>Actividades</t>
  </si>
  <si>
    <t>Cantidad de unidades a costear por año</t>
  </si>
  <si>
    <t>Costo individual de la actividad</t>
  </si>
  <si>
    <t>Total</t>
  </si>
  <si>
    <t>Costo total del producto estratégico</t>
  </si>
  <si>
    <t>Herramienta 19. Costeo de Actividades</t>
  </si>
  <si>
    <t>Insumo</t>
  </si>
  <si>
    <t>Unidad de medida del insumo</t>
  </si>
  <si>
    <t>Cantidad del insumo</t>
  </si>
  <si>
    <t>Costo unitario del insumo</t>
  </si>
  <si>
    <t>Subtotal del insumo</t>
  </si>
  <si>
    <t>Costo total de la actividad</t>
  </si>
  <si>
    <t>Herramienta 20. Matriz para la definición de la Visión</t>
  </si>
  <si>
    <t>Pregunta generadora</t>
  </si>
  <si>
    <t>Interpretación</t>
  </si>
  <si>
    <t>¿Qué y cómo se quiere ser dentro de 4 años[1]?</t>
  </si>
  <si>
    <t>¿En qué se quiere convertir?</t>
  </si>
  <si>
    <t>¿Para quién se trabaja?</t>
  </si>
  <si>
    <t xml:space="preserve">¿En qué se diferencia de otra institución? </t>
  </si>
  <si>
    <t>Resultados</t>
  </si>
  <si>
    <t>Valor línea base (año)</t>
  </si>
  <si>
    <t>Meta programada</t>
  </si>
  <si>
    <t>Meta ejecutada</t>
  </si>
  <si>
    <t>Valor Meta acumulada final (año xxx)</t>
  </si>
  <si>
    <t>*Nivel de avance</t>
  </si>
  <si>
    <t>Observaciones</t>
  </si>
  <si>
    <t>A3</t>
  </si>
  <si>
    <t>A4</t>
  </si>
  <si>
    <t>Porcentaje de jóvenes entre 25 y 35 años ocupados en el sector formal:</t>
  </si>
  <si>
    <t>Tasa de feminicidios por cada 100 mil mujeres:</t>
  </si>
  <si>
    <t>Predominio de masculinidad negativa y de violencia contra las mujeres</t>
  </si>
  <si>
    <t>Brecha de participación femenina en espacios/niveles de toma de decisiones</t>
  </si>
  <si>
    <t>Limitada aplicación de las normativas que regulan la atención en salud.</t>
  </si>
  <si>
    <t xml:space="preserve">La injusta división sexual del trabajo y de las labores de cuidado impide a las mujeres tener control sobre su tiempo.   </t>
  </si>
  <si>
    <t>Baja disponibilidad de viviendas con accesibilidad universal</t>
  </si>
  <si>
    <t>Predominiode cultura que discrimina a las mujeres mediante la asignación de roles estereotipados a hombres y a mujeres.</t>
  </si>
  <si>
    <t>Política de Empleo</t>
  </si>
  <si>
    <t>Bajo porcentaje de instituciones públicas que presupuestan por resultado con perspectiva de mediano plazo</t>
  </si>
  <si>
    <t>Baja cobertura de instituciones que aplican la gestión por resultado</t>
  </si>
  <si>
    <t>Difución de mensajes violentos por los medios masivos de comunicación</t>
  </si>
  <si>
    <t>Promedio de horas semanales que la población de 15 años y más que se dedica al trabajo doméstico no remunerado para el propio hogar, por sexo, según características geográficas, demográficas y
socioeconómicas</t>
  </si>
  <si>
    <t>Tolerancia social hacia conductas de corrupción y otros delitos</t>
  </si>
  <si>
    <t>Tolerancia social hacia conductas discriminatorias</t>
  </si>
  <si>
    <t xml:space="preserve">La oferta de capacitacion técnico-profesional tiene rezagos en la incorporación del enfoque de género.   </t>
  </si>
  <si>
    <t>Debilidad de políticas públicas para el empleo juvenil</t>
  </si>
  <si>
    <t>Limitación de las políticas sociales inclusivas</t>
  </si>
  <si>
    <r>
      <rPr>
        <u/>
        <sz val="10"/>
        <color theme="1"/>
        <rFont val="Times New Roman"/>
        <family val="1"/>
      </rPr>
      <t>Uso del tiempo</t>
    </r>
    <r>
      <rPr>
        <sz val="10"/>
        <color theme="1"/>
        <rFont val="Times New Roman"/>
        <family val="1"/>
      </rPr>
      <t xml:space="preserve">: ENHOGAR-2016: mujeres invierten 3.25  veces la cantidad de horas que los hombres en tareas de cuidado. Por encima promedio regional de 3.15 para 2018. </t>
    </r>
  </si>
  <si>
    <t>ENHOGAR-2021: Las mujeres dedican 26 horas semanales al trabajo no remunerado y los hombres 11.9 horas. Según la ONE ENHOGAR 2016 y 2021  no son comparables por diferencias metodológicas.</t>
  </si>
  <si>
    <t>Representación tras elecciones 2024: 42.84% en el nivel municipal, y 33% en el nivel congresual (JCE, 2024).</t>
  </si>
  <si>
    <t>1.21</t>
  </si>
  <si>
    <t>1.16</t>
  </si>
  <si>
    <t>1.09</t>
  </si>
  <si>
    <t>1.02</t>
  </si>
  <si>
    <t>0.98</t>
  </si>
  <si>
    <t>90.3</t>
  </si>
  <si>
    <t>88.01</t>
  </si>
  <si>
    <t>84.57</t>
  </si>
  <si>
    <t>81.14</t>
  </si>
  <si>
    <t>79.42</t>
  </si>
  <si>
    <t>37.92</t>
  </si>
  <si>
    <t>39.13</t>
  </si>
  <si>
    <t>40.34</t>
  </si>
  <si>
    <t>40.94</t>
  </si>
  <si>
    <t>Inequidad en el acceso de las mujeres al mercado laboral y a mejores empleos y salarios</t>
  </si>
  <si>
    <t>Difusión de mensajes discriminatorios y violentos por los medios masivos de comunicación</t>
  </si>
  <si>
    <t>Difusión de mensajes violentos por los medios masivos de comunicación</t>
  </si>
  <si>
    <t>Políticas públicas ineficaces para erradicar la discriminación contra las mujeres.</t>
  </si>
  <si>
    <t>Herramienta 8. Matriz de Causalidad</t>
  </si>
  <si>
    <t>Aumenta riesgo de pobreza y de violencia para las mujeres y sus familias.</t>
  </si>
  <si>
    <t xml:space="preserve">Mayor vulnerabilidad de las mujeres y de NNA ante desastres de origen natural y antrópico.     </t>
  </si>
  <si>
    <t>*Factores socioeconómicos y culturales que perpetúan condiciones para la informalidad</t>
  </si>
  <si>
    <t>La injusta división sexual del trabajo y de las labores de cuidado impide a las mujeres tener control sobre su tiempo*.</t>
  </si>
  <si>
    <t xml:space="preserve"> (1) Problema público institucional priorizado:  Inequidad en el acceso de las mujeres al mercado laboral y a mejores empleos y salarios</t>
  </si>
  <si>
    <t>Ley 16-92, Código de Trabajo de la República Dominicana</t>
  </si>
  <si>
    <t>Ley 86-99</t>
  </si>
  <si>
    <t>Todo el territorio nacional</t>
  </si>
  <si>
    <t>Pública responsable</t>
  </si>
  <si>
    <t>Pública co-responsable</t>
  </si>
  <si>
    <r>
      <t xml:space="preserve"> </t>
    </r>
    <r>
      <rPr>
        <sz val="10"/>
        <color theme="1"/>
        <rFont val="Times New Roman"/>
        <family val="1"/>
      </rPr>
      <t>6. Ejercer un rol veedor y articulador para garantizar el cumplimiento de políticas públicas, acuerdos nacionales y tratados internacionales sobre derechos humanos,</t>
    </r>
    <r>
      <rPr>
        <u/>
        <sz val="10"/>
        <color theme="1"/>
        <rFont val="Times New Roman"/>
        <family val="1"/>
      </rPr>
      <t xml:space="preserve"> igualdad de género</t>
    </r>
    <r>
      <rPr>
        <sz val="10"/>
        <color theme="1"/>
        <rFont val="Times New Roman"/>
        <family val="1"/>
      </rPr>
      <t xml:space="preserve">, participación política de las mujeres </t>
    </r>
    <r>
      <rPr>
        <u/>
        <sz val="10"/>
        <color theme="1"/>
        <rFont val="Times New Roman"/>
        <family val="1"/>
      </rPr>
      <t>y erradicación de las brechas salariales</t>
    </r>
  </si>
  <si>
    <t>Ministerio de Industria, Comercio y MIPYMES</t>
  </si>
  <si>
    <t>Ley Núm. 160-21, crea el Ministerio de Vivienda, Hábitat y Edificaciones (Mivhed).</t>
  </si>
  <si>
    <t>La Ley No. 37-17, del 4 de febrero de 2017, que organiza el Ministerio de Industria y Comercio, ,modificada por la Ley 10-21, que crea y agrega viceministerios y modifica las leyes que rigen los ministerios del gobierno central.</t>
  </si>
  <si>
    <t>Mujeres con discapacidad.</t>
  </si>
  <si>
    <t>Población en sentido general</t>
  </si>
  <si>
    <t xml:space="preserve">Responsable de aplicación del principio que prohíbe cualquier discriminación, exclusión o preferencia basada en motivos de sexo, edad, raza, color, ascendencia nacional, origen social, opinión política, militancia sindical o creencia religiosa. Asimismo, del principio de que la trabajadora tiene los mismos derechos y obligaciones que el trabajador. </t>
  </si>
  <si>
    <r>
      <t xml:space="preserve">Considerando cuarto: Que dentro del tercer eje estratégico de la referida estrategia nacional de desarrollo se prevén como líneas de acción el fomento de la cultura emprendedora, </t>
    </r>
    <r>
      <rPr>
        <u/>
        <sz val="10"/>
        <rFont val="Times New Roman"/>
        <family val="1"/>
      </rPr>
      <t>la inserción de la mujer en sectores no tradicionales,</t>
    </r>
    <r>
      <rPr>
        <sz val="10"/>
        <color theme="1"/>
        <rFont val="Times New Roman"/>
        <family val="1"/>
      </rPr>
      <t xml:space="preserve"> la elevación de la efciencia, capacidad de inversión y la productividad de las micro, pequeñas y medianas empresas (MIPYMES);</t>
    </r>
  </si>
  <si>
    <r>
      <t>Art. 2, numeral 4. Establece como uno de los principios fundamentales: "</t>
    </r>
    <r>
      <rPr>
        <u/>
        <sz val="10"/>
        <color theme="1"/>
        <rFont val="Times New Roman"/>
        <family val="1"/>
      </rPr>
      <t>El respeto de los derechos humanos</t>
    </r>
    <r>
      <rPr>
        <sz val="10"/>
        <color theme="1"/>
        <rFont val="Times New Roman"/>
        <family val="1"/>
      </rPr>
      <t xml:space="preserve">, la convivencia pacífica y la comprensión entre los pueblos, la democracia participativa, la solidaridad, la interculturalidad, </t>
    </r>
    <r>
      <rPr>
        <u/>
        <sz val="10"/>
        <color theme="1"/>
        <rFont val="Times New Roman"/>
        <family val="1"/>
      </rPr>
      <t>el pluralismo, la tolerancia, la igualdad entre los sexos</t>
    </r>
    <r>
      <rPr>
        <sz val="10"/>
        <color theme="1"/>
        <rFont val="Times New Roman"/>
        <family val="1"/>
      </rPr>
      <t xml:space="preserve"> y la cooperación internacional basada en un orden político y económico justo, son valores culturales fundamentales.</t>
    </r>
  </si>
  <si>
    <t>Ley 41-00 que crea la Secretaría de Estado de Cultura (hoy Ministerio).</t>
  </si>
  <si>
    <t>Ley 86-99, que crea la Secretaría de Estado de la Mujer (hoy Ministerio) y le define sus funciones.</t>
  </si>
  <si>
    <r>
      <rPr>
        <sz val="10"/>
        <color theme="1"/>
        <rFont val="Times New Roman"/>
        <family val="1"/>
      </rPr>
      <t>Ejercer un rol veedor y articulador para garantizar el cumplimiento de políticas públicas, acuerdos nacionales y tratados internacionales sobre derechos humanos,</t>
    </r>
    <r>
      <rPr>
        <u/>
        <sz val="10"/>
        <color theme="1"/>
        <rFont val="Times New Roman"/>
        <family val="1"/>
      </rPr>
      <t xml:space="preserve"> igualdad de género</t>
    </r>
    <r>
      <rPr>
        <sz val="10"/>
        <color theme="1"/>
        <rFont val="Times New Roman"/>
        <family val="1"/>
      </rPr>
      <t xml:space="preserve">, participación política de las mujeres </t>
    </r>
    <r>
      <rPr>
        <u/>
        <sz val="10"/>
        <color theme="1"/>
        <rFont val="Times New Roman"/>
        <family val="1"/>
      </rPr>
      <t>y erradicación de las brechas salariales</t>
    </r>
  </si>
  <si>
    <t>Ministerios de Economía, Planificación y Desarrollo; de Hacienda, de Educación, de Educación Superior, Ciencia y Tecnología; de Salud Pública, de Trabajo, de Relaciones Exteriores, de Cultura, de la Juventud, de Defensa, así como de las respectivas entidades adscritas.
Congreso Nacional, Procuraduría General y Poder Judicial, SUPERATE, Consejo Nacional de Niñez y Adolescencia, Gobiernos Locales, Liga Municipal Dominicana, Consejo Nacional de Seguridad Social, Comisión Nacional de Emergencia.</t>
  </si>
  <si>
    <t>Banco ADOPEM y otras instituciones especializadas en microcréditos, asociaciones empresariales, organizaciones feministas y de mujeres, cooperativas, OSC, Academia, Asociación de Bancos Comerciales, Asociación de Bancos de Ahorro y Crédito y Corporaciones de Crédito (ABANCORD), Asociaciones y redes de MIPYMES, Asociaciones de Mujeres Campesinas.</t>
  </si>
  <si>
    <t>Partidos, agrupaciones y movimientos políticos, sociedad civil, sector privado, Consejo Nacional de Asociaciones sin Fines de Lucro, Academia, organizaciones feministas y de mujeres. Observatorios de Universidades Centros de pensamiento, FEDOMU.</t>
  </si>
  <si>
    <r>
      <t>Según establece el Art. 1</t>
    </r>
    <r>
      <rPr>
        <b/>
        <sz val="10"/>
        <color theme="1"/>
        <rFont val="Times New Roman"/>
        <family val="1"/>
      </rPr>
      <t>,</t>
    </r>
    <r>
      <rPr>
        <sz val="10"/>
        <color theme="1"/>
        <rFont val="Times New Roman"/>
        <family val="1"/>
      </rPr>
      <t xml:space="preserve">  literal B de la Ley 86-99: POLÍTICA INTERNACIONAL: a) Llevar a cabo coordinaciones y acciones intersectoriales y con la sociedad civil para el  cumplimiento de los convenios y compromisos internacionales suscritos por el país, dirigidos a crear las condiciones necesarias para la potenciación del papel de la mujer en la sociedad en todas las esferas de la vida pública y privada, mediante una participación plena y en pie de igualdad en el proceso de toma de decisiones, en las esferas económica,  social, cultural, política y medio ambiental. b) Monitorear, evaluar y reportar ante instancias nacionales e internacionales los avances y  obstáculos en el cumplimiento de estos convenios y compromisos por parte del país.  c) Hacer las recomendaciones y llevar a cabo las coordinaciones de lugar a fin de que los planes, políticas y estrategias sectoriales incorporen los ajustes necesarios, para el cumplimiento de los convenios y compromisos internacionales relativos a la igualdad y  equidad de género.  d) Gestionar recursos internacionales para apoyar el desarrollo de planes, programas y  proyectos gubernamentales y de la sociedad civil, conducentes a la equidad de género</t>
    </r>
  </si>
  <si>
    <t>Violencia contra las mujeres e intrafamiliar.</t>
  </si>
  <si>
    <t>Tolerancia social hacia conductas discriminatorias.</t>
  </si>
  <si>
    <t>La cultura de asignación de roles estereotipados a hombres y a mujeres.</t>
  </si>
  <si>
    <t>El predominio de una masculinidad negativa y de violencia contra las mujeres</t>
  </si>
  <si>
    <t>La inserción laboral de las mujeres se orienta principalmente hacia el sector informal y hacia trabajos de baja calificación y remuneración*.</t>
  </si>
  <si>
    <t>Arraigo social de los estereotipos discriminatorios.</t>
  </si>
  <si>
    <t>Limita el acceso de las mujeres a los recursos/activos productivos, como la propiedad de la tierra, el crédito, la capacitación y la asistencia técnica.</t>
  </si>
  <si>
    <t>Aumento de feminicidios y de embarazos de adolescentes.</t>
  </si>
  <si>
    <t>Aumento del acoso contra mujeres y niñas en los centros de trabajo y en las escuelas.</t>
  </si>
  <si>
    <t>Maltrato de personas en condición de vulnerabilidad, incluyendo a las mujeres, NNA, personas con discapacidad y migrantes, entre otros.</t>
  </si>
  <si>
    <t>Aumento de la violencia y de las conductas antisociales.</t>
  </si>
  <si>
    <t>Resistencia a las reformas legales que garanticen la igualdad de derechos establecida en la Constitución y en distintas leyes.</t>
  </si>
  <si>
    <t>Herramienta 10. Análisis de Involucrados</t>
  </si>
  <si>
    <t xml:space="preserve"> (4) Problema público institucional priorizado:  Tolerancia social hacia conductas discriminatorias.</t>
  </si>
  <si>
    <t>Ministerio de Educación</t>
  </si>
  <si>
    <t>Constitución y Ley 66-97, General de Educación.</t>
  </si>
  <si>
    <t>Constitución: Art. 63. Derecho a la Educación. Ley 66-97. El Art. 4 establece los principios en que se fundamenta la educación dominicana, destacando que la educación es un derecho permanente e irrenunciable del ser humano; que cada persona tiene derecho a una educación integral, sin ningún tipo de discriminación por razón de raza, de sexo, de credo, de posición económica y social o de cualquiera otra naturaleza, entre otros.</t>
  </si>
  <si>
    <t>Asignación presupuestaria limitada para ejecutar, ampliar y fortalecer la calidad de los programas y proyectos.</t>
  </si>
  <si>
    <t>Si bien han aumentado tanto en número como en condiciones, la sostenibilidad de las casas de acogida no está garantizada.</t>
  </si>
  <si>
    <t>La creación de las oficinas de género en todas las dependencias del Estado, la priorización de la política de equidad de género en el PNPSP y la incorporación de la transversalidad de género en la Evaluación del Desempeño Institucional, así como en la formulación de los PEI 2025-2028, mediante coordinación MEPyD-MAP-MMUJER.</t>
  </si>
  <si>
    <t>Condiciones laborales  mejoradas para todo el personal en el período 2021-2024 (infraestructura, equipamiento de las áreas de servicios y de las OPM/OMM, y herramientas para la comunicación interna y para el desempeño del personal especializado).</t>
  </si>
  <si>
    <t>Organización interna mejorada mediante la aplicación de normas básicas de control interno y de monitoreo.</t>
  </si>
  <si>
    <t xml:space="preserve">Liderazgo y posicionamiento como entidad rectora de las políticas de equidad de género, según mandato de la Ley No. 86-99, y capacidad de articulación con las diferentes instituciones públicas y privadas en todo el territorio nacional. </t>
  </si>
  <si>
    <t>Aunque hay mejoras, todavía no se ha sistematizado el monitoreo y seguimiento de los planes, programas y proyectos.</t>
  </si>
  <si>
    <t>Disponibilidad de instrumentos para transversalizar el enfoque de igualdad y equidad en la implementación de las políticas públicas: i) el PLANEG III, ii) el  Plan Nacional de Prevención, Atención, Sanción y Reparación de las Víctimas de Violencia, iii) un sistema pionero de defensoría para la prevención y atención a la violencia de género e intrafamiliar, iv) los planes de acción "Por una Vida Libre de Violencia" en 31 provincias, v) la Escuela Nacional de Igualdad y vi) el Observatorio Sobre la Igualdad.</t>
  </si>
  <si>
    <t>F3</t>
  </si>
  <si>
    <t>D3</t>
  </si>
  <si>
    <t>F4</t>
  </si>
  <si>
    <t>F5</t>
  </si>
  <si>
    <t>D4</t>
  </si>
  <si>
    <t>D5</t>
  </si>
  <si>
    <t>O3</t>
  </si>
  <si>
    <t>O4</t>
  </si>
  <si>
    <t>O5</t>
  </si>
  <si>
    <t>A5</t>
  </si>
  <si>
    <t xml:space="preserve">Apoyo del Gobierno Central y del presidente de la República a las acciones encaminadas al cumplimiento de los derechos de las mujeres y a frenar la violencia contra ellas.  </t>
  </si>
  <si>
    <t>El sistema de protección contra la violencia excluye a las mujeres con situaciones especiales y limita el alcance de los servicios de defensoría.</t>
  </si>
  <si>
    <t>Difusión en los medios de comunicación masivos (tradicionales y de nuevas tecnologías) de una imagen estereotipada de hombres y mujeres.</t>
  </si>
  <si>
    <t>El revés a la incorporación de las tres causales en el Código Penal dificulta los esfuerzos del MMUJER por impulsar una agenda legislativa en favor de la igualdad y la equidad.</t>
  </si>
  <si>
    <t>El discurso sobre la ideología de género y la incidencia en la sociedad de movimientos conservadores y de iglesias que generan percepciones negativas sobre los derechos de las mujeres y el MMUJER.</t>
  </si>
  <si>
    <t>La producción de estadísticas con enfoque de género es limitada e insuficiente para sustentar la formulación de políticas y la toma de decisiones.</t>
  </si>
  <si>
    <t>Aumentada la participación de las mujeres en el mercado laboral</t>
  </si>
  <si>
    <t>Porcentaje de mujeres que ocupan posiciones de toma de decisión en el ámbito público (Poder Ejecutivo, Legislativo, Judicial y Local)</t>
  </si>
  <si>
    <t>NULL</t>
  </si>
  <si>
    <t>Para asignar calificaciones (del 0 al 3) a las estrategias, los criterios a utilizar son: • 0 (Nula): La estrategia no contribuye en absoluto al resultado estratégico. • 1 (Baja): La estrategia tiene una contribución limitada</t>
  </si>
  <si>
    <t>o débil al resultado estratégico. • 2 (Media): La estrategia tiene una contribución moderada al resultado estratégico. • 3 (Alta): La estrategia tiene una contribución significativa y fuerte al resultado estratégico.</t>
  </si>
  <si>
    <t>Revés a la demanda de incorporar las tres causales en el Código Penal dificulta los esfuerzos del MMUJER por impulsar una agenda legislativa en favor de la igualdad y la equidad.</t>
  </si>
  <si>
    <t>Difusión en los medios de comunicación masivos (incluyendo los de nuevas tecnologías) de una imagen estereotipada de hombres y mujeres, que reproduce la discriminación.</t>
  </si>
  <si>
    <t>Los servicios de defensoría son insuficientes y precarios.</t>
  </si>
  <si>
    <t>La sostenibilidad de las casas de acogida no está garantizada, si bien han aumentado en número y en condiciones.</t>
  </si>
  <si>
    <t>Impulsar la agenda legislativa destinada a fortalecer el estado de derecho para la igualdad entre hombres y mujeres en la República Dominicana (LA. 2.3.1.2 de la END 2030).</t>
  </si>
  <si>
    <t>D1A1</t>
  </si>
  <si>
    <t>Gestionar mayor asignación presupuestaria para fortalecer la oferta de servicios del MMUJER y su rol de rectoría para la incorporación del enfoque de género en todas las políticas públicas.</t>
  </si>
  <si>
    <t>F4O1</t>
  </si>
  <si>
    <t>D3A4</t>
  </si>
  <si>
    <t>Fortalecer la coordinación y articulación interinstitucional para superar los nudos críticos señalados en el Plan Nacional de Prevención a la Violencia para sus 4 Ejes Estratégicos (Prevención, Atención, Persecución y Sanción, y Reparación Integral).</t>
  </si>
  <si>
    <t>F3O2</t>
  </si>
  <si>
    <t>Fortalecer alianzas y desarrollar instrumentos para impulsar el pleno ejercicio de la autonomía económica de las mujeres.</t>
  </si>
  <si>
    <t>F1A1</t>
  </si>
  <si>
    <t>Promover mensajes afirmativos sobre la equidad de género en medios de comunicación masivos (privilegiando redes sociales).</t>
  </si>
  <si>
    <t>D3O3</t>
  </si>
  <si>
    <t>Aprovechar el apoyo de la cooperación internacional y la capacidad del personal para fortalecer y ampliar los servicios de defensoría y protección a las víctimas de violencia de género.</t>
  </si>
  <si>
    <t>F3A1</t>
  </si>
  <si>
    <t>D5O3</t>
  </si>
  <si>
    <t>Aprovechar el apoyo de la cooperación internacional y de organismos multilaterales para fortalecer el Observatorio de Igualdad (producción sistemática de estadísticas desagregadas por sexo, estudios de género, gestión del conocimiento y de la comunicación social).</t>
  </si>
  <si>
    <t>F3A3</t>
  </si>
  <si>
    <t>Impulsar la transversalización del enfoque de igualdad de género en la educación formal e informal y en los medios de comunicación.</t>
  </si>
  <si>
    <t>D1O4</t>
  </si>
  <si>
    <t>Aprovechar apoyo gubernamental para mejorar la asignación presupuestaria del MMUJER.</t>
  </si>
  <si>
    <t>Continuar  implementación de acuerdo  MMUJER-MAP para transversalizar la política de equidad de género en todo el sector público centralizado y descentralizado.</t>
  </si>
  <si>
    <t>Promover espacios de diálogo con los distintos sectores para contrarrestar discurso sobre la ideología de género e identificar puntos de encuentro.</t>
  </si>
  <si>
    <t>Estratégico</t>
  </si>
  <si>
    <t>Principal</t>
  </si>
  <si>
    <t>Porcentaje</t>
  </si>
  <si>
    <t>Ascendente</t>
  </si>
  <si>
    <t>Implementar política nacional de cuidado que contribuya a romper la tendencia hacia la inserción femenina en ramas relacionadas con la labor de cuidado (enseñanza, salud y asistencia social, hoteles-bares-restaurantes)</t>
  </si>
  <si>
    <t>Se puede hacer individualmente por rama para identificar mejor los sectores tradicionales de inserción laboral femenina y masculina.</t>
  </si>
  <si>
    <t>Trimestral</t>
  </si>
  <si>
    <t>Encuesta Nacional Continua de Fuerza de Trabajo del BCRD</t>
  </si>
  <si>
    <t>N/A</t>
  </si>
  <si>
    <r>
      <t>Tipo de fuente</t>
    </r>
    <r>
      <rPr>
        <vertAlign val="superscript"/>
        <sz val="10"/>
        <color theme="1"/>
        <rFont val="Times New Roman"/>
        <family val="1"/>
      </rPr>
      <t>1</t>
    </r>
  </si>
  <si>
    <t>Secundaria</t>
  </si>
  <si>
    <t>Nombre del indicador: Porcentaje de mujeres que ocupan posiciones de toma de decisión en el ámbito público (Poder Ejecutivo, Legislativo, Judicial y Local)</t>
  </si>
  <si>
    <t>Mide el porcentaje de mujeres en los espacios de toma de decisiones en el ámbito político (gabinete del Poder Ejecutivo, Senado y Cámara de Diputados, en las distintas instancias del Poder Judicial y en los gobiernos locales -alcaldías-vicealcaldías y asambleas municipales).</t>
  </si>
  <si>
    <t xml:space="preserve">Número de mujeres que participan en el espacio considerado </t>
  </si>
  <si>
    <t>Número total de personas que participan en el espacio considerado.</t>
  </si>
  <si>
    <t xml:space="preserve">Se toma el número de mujeres que participan en cada espacio considerado y se divide entre el total de personas que participan y el resultado de la división se multiplica por 100 para obtener el porcentaje. Debe hacerse por separado para cada espacio político considerado </t>
  </si>
  <si>
    <t>Por espacio de poder político (Ejecutivo, Legislativo, Judicial, Local).</t>
  </si>
  <si>
    <t>Por ciclos electorales (cada 4 años).</t>
  </si>
  <si>
    <r>
      <t>Tipo de fuente</t>
    </r>
    <r>
      <rPr>
        <vertAlign val="superscript"/>
        <sz val="11"/>
        <color theme="1"/>
        <rFont val="Times New Roman"/>
        <family val="1"/>
      </rPr>
      <t>1</t>
    </r>
  </si>
  <si>
    <t>A mayor porcentaje menor es la brecha de participación de las mujeres en los espacios de toma de decisiones políticas.</t>
  </si>
  <si>
    <t>Nombre del indicador: Tasa de feminicidios por cada 100 mil mujeres</t>
  </si>
  <si>
    <t>Mide la cantidad de feminicidios que se producen en el país por cada 100 mil mujeres, un parámetro que permite la comparación internacional.</t>
  </si>
  <si>
    <t>Tasa</t>
  </si>
  <si>
    <t>V1 * 100</t>
  </si>
  <si>
    <t>V2</t>
  </si>
  <si>
    <t>Tasa = (V1*100) / V2</t>
  </si>
  <si>
    <t>V1= número total de feminicidios</t>
  </si>
  <si>
    <t>V2= número total de población de mujeres estimada o proyectada del país (en miles de mujeres)</t>
  </si>
  <si>
    <t>Se multiplica por 100 el número total de feminicidios ocurridos en el país en el año considerado, y se divide entre la población total de mujeres del país para el mismo año (en miles de mujeres).</t>
  </si>
  <si>
    <t>Descendente</t>
  </si>
  <si>
    <t>Frenar la tolerancia social hacia las conductas machistas y violentas.</t>
  </si>
  <si>
    <t>Puede hacerse por territorios (municipios, provincias, regiones).</t>
  </si>
  <si>
    <t>Anual</t>
  </si>
  <si>
    <t>Registros de la Procuraduría General de la República Dominicana</t>
  </si>
  <si>
    <t>NA/</t>
  </si>
  <si>
    <t>Permite la comparación internacional sobre la magnitud del feminicidio</t>
  </si>
  <si>
    <t>Oferta de formación disponible para habilitar a mujeres en edad de trabajar en ramas tradicionales y no tradicionales.</t>
  </si>
  <si>
    <t>Víctimas de violencia de género e intrafamiliar</t>
  </si>
  <si>
    <t>Calidad adecuada a necesidades del sector laboral.</t>
  </si>
  <si>
    <t>Atención adecuada a las necesidades y circunstancias individuales de las víctimas, respetuosa y digna, asegurando el consentimiento informado y la orientación sobre derechos y servicios disponibles.</t>
  </si>
  <si>
    <t>Contenidos diversos para sensibilizar o capacitar adecuados para los grupos meta.</t>
  </si>
  <si>
    <t>En todo el país.</t>
  </si>
  <si>
    <t>Servicios se ciñen a los mandatos constitucionales y a la necesidad de combatir las conductas discriminatorias que alteran la paz social.</t>
  </si>
  <si>
    <t>Fortalecida alianza público/privada para desarrollar un sistema de cuidado que contribuya a la redistribución de esta función.</t>
  </si>
  <si>
    <t>Dirección de Transversalidad para la Igualdad.</t>
  </si>
  <si>
    <t>El discurso sobre la ideología de género y la incidencia en la sociedad de movimientos conservadores que generan percepciones negativas sobre los derechos de las mujeres y el MMUJER, cuyo rol no está claro para la población.</t>
  </si>
  <si>
    <t>ONE, JCE, Poder Judicial</t>
  </si>
  <si>
    <t>Instituciones públicas y privadas reciben asistencia técnica para la transversalización del enfoque de género/ 6833</t>
  </si>
  <si>
    <t>Mujeres participan en acciones dirigidas al fortalecimiento de su autonomía política, económica y social en los espacios de poder político y toma de decisiones/6834</t>
  </si>
  <si>
    <t>Instituciones del sistema educativo en todos sus niveles reciben asistencia técnica  para incorporar la perspectiva de género en sus programas y contenidos/6835</t>
  </si>
  <si>
    <t>Personas reciben capacitación y sensibilización en igualdad y equidad de género./6836</t>
  </si>
  <si>
    <t>Personas sensibilizadas sobre una vida sin violencia/6849</t>
  </si>
  <si>
    <t>Personas en situación de emergencias atendidas a través de línea  24 horas Mujer *212./7710</t>
  </si>
  <si>
    <t>Mujeres víctimas de violencia de género e intrafamiliar con atención integral/5952</t>
  </si>
  <si>
    <t>Mujeres de la diáspora victimas de violencia  basada en género e intrafamiliar reciben atenciones legales y psicológicas/6838</t>
  </si>
  <si>
    <t>Mujeres víctimas de viajes irregulares, trata y tráfico ilícito reciben atenciones/6850</t>
  </si>
  <si>
    <t>Mujeres en situación de vulnerabilidad reciben bono para la primera vivienda (Bono Mujer)./7711</t>
  </si>
  <si>
    <t>Mujeres habilitadas y capacitadas  para el empleo y/o gestionar sus empresas./6842</t>
  </si>
  <si>
    <t>Instituciones prestadoras de servicios de salud reciben asistencia técnica en la aplicación de la perspectiva de género en sus atenciones/6841</t>
  </si>
  <si>
    <t>Mujeres se benefician de acuerdos y convenios interinstitucionales  para incrementar su nivel de autonomía ./6839</t>
  </si>
  <si>
    <t>Instituciones del gobierno central, descentralizadas y privadas reciben asistencia técnica para certificación Sello Igualando-RD./ 6851</t>
  </si>
  <si>
    <t>Costo productos 2025-2028</t>
  </si>
  <si>
    <t xml:space="preserve">Personas reciben capacitación y sensibilización en igualdad y equidad de género./6836 </t>
  </si>
  <si>
    <t xml:space="preserve">Capacitación </t>
  </si>
  <si>
    <t>Acompañamiento técnico</t>
  </si>
  <si>
    <t>Horas/persona</t>
  </si>
  <si>
    <t>Desarrollo o actualización de protocolos y guías</t>
  </si>
  <si>
    <t>Acompañamiento técnico (diagnóstico, elaboración e implementación del plan de transformación)</t>
  </si>
  <si>
    <t>Capacitación</t>
  </si>
  <si>
    <t>Jornadas de sensibilización generales</t>
  </si>
  <si>
    <t>Atenciones en línea de emergencia</t>
  </si>
  <si>
    <t>Defensa legal</t>
  </si>
  <si>
    <t>Atención Psicológica</t>
  </si>
  <si>
    <t>Protección en casas de acogida</t>
  </si>
  <si>
    <t>Atenciones</t>
  </si>
  <si>
    <t>Número</t>
  </si>
  <si>
    <t xml:space="preserve">Elaboración de contenidos </t>
  </si>
  <si>
    <t>Talleres</t>
  </si>
  <si>
    <t>Ejemplares impresos (distintos medios)</t>
  </si>
  <si>
    <t>Preparación/actualización material de apoyo</t>
  </si>
  <si>
    <t>Número de atenciones</t>
  </si>
  <si>
    <t>Jornadas de capacitación</t>
  </si>
  <si>
    <t>Mujeres , jóvenes y adolescentes reciben educación integral en salud sexual y reproductiva.6006  (Programa Multisectorial de Reducción de Embarazos en  Adolescentes)</t>
  </si>
  <si>
    <t>Costo total del producto estratégico (4 años)</t>
  </si>
  <si>
    <t>Entrega de bonos</t>
  </si>
  <si>
    <t>Promoción</t>
  </si>
  <si>
    <t>Actualización y socialización de protocolos</t>
  </si>
  <si>
    <t>Acompañamiento</t>
  </si>
  <si>
    <r>
      <rPr>
        <b/>
        <i/>
        <sz val="11"/>
        <color theme="1"/>
        <rFont val="Calibri"/>
        <family val="2"/>
        <scheme val="minor"/>
      </rPr>
      <t>Imagen de futuro</t>
    </r>
    <r>
      <rPr>
        <i/>
        <sz val="11"/>
        <color theme="1"/>
        <rFont val="Calibri"/>
        <family val="2"/>
        <scheme val="minor"/>
      </rPr>
      <t>: Ser un ministerio líder, innovador y plural, reconocido a nivel nacional e internacional por su capacidad de influir en la transformación de la sociedad dominicana para que mujeres y hombres disfruten de igualdad de derechos y oportunidades.</t>
    </r>
  </si>
  <si>
    <r>
      <rPr>
        <b/>
        <i/>
        <sz val="11"/>
        <color theme="1"/>
        <rFont val="Calibri"/>
        <family val="2"/>
        <scheme val="minor"/>
      </rPr>
      <t>Población potencial</t>
    </r>
    <r>
      <rPr>
        <i/>
        <sz val="11"/>
        <color theme="1"/>
        <rFont val="Calibri"/>
        <family val="2"/>
        <scheme val="minor"/>
      </rPr>
      <t xml:space="preserve"> : </t>
    </r>
    <r>
      <rPr>
        <i/>
        <u/>
        <sz val="11"/>
        <color theme="1"/>
        <rFont val="Calibri"/>
        <family val="2"/>
        <scheme val="minor"/>
      </rPr>
      <t>Toda la población dominicana, con énfasis en las mujeres que se sitúan entre los segmentos de población más vulnerables, tanto por su situación económica dependiente como por estar sometidas a situaciones de violencia de género e intrafamiliar, así como en los niños, niñas y adolescentes de ambos sexos.</t>
    </r>
  </si>
  <si>
    <r>
      <rPr>
        <b/>
        <i/>
        <sz val="11"/>
        <color theme="1"/>
        <rFont val="Calibri"/>
        <family val="2"/>
        <scheme val="minor"/>
      </rPr>
      <t>Cambio institucional, cambio en los procesos, productos:</t>
    </r>
    <r>
      <rPr>
        <b/>
        <i/>
        <u/>
        <sz val="11"/>
        <color theme="1"/>
        <rFont val="Calibri"/>
        <family val="2"/>
        <scheme val="minor"/>
      </rPr>
      <t xml:space="preserve"> </t>
    </r>
    <r>
      <rPr>
        <i/>
        <u/>
        <sz val="11"/>
        <color theme="1"/>
        <rFont val="Calibri"/>
        <family val="2"/>
        <scheme val="minor"/>
      </rPr>
      <t>Como bien lo consigna en la imagen de futuro (Visión), el Ministerio de la Mujer quiere ser un ministerio líder, innovador y plural, reconocido a nivel nacional e internacional</t>
    </r>
    <r>
      <rPr>
        <i/>
        <sz val="11"/>
        <color theme="1"/>
        <rFont val="Calibri"/>
        <family val="2"/>
        <scheme val="minor"/>
      </rPr>
      <t>.</t>
    </r>
    <r>
      <rPr>
        <i/>
        <u/>
        <sz val="11"/>
        <color theme="1"/>
        <rFont val="Calibri"/>
        <family val="2"/>
        <scheme val="minor"/>
      </rPr>
      <t xml:space="preserve"> Para alcanzar este ideal, se propone mejorar su desempeño, sistematizando el seguimiento de planes, programas y proyectos, fortaleciendo la automatización de procesos para facilitar el acceso de su población usuaria, fortaleciendo sus vínculos con la sociedad civil y con la cooperación internacional, así como su articulación con los demás ministerios e instituciones públicas y con los gobiernos locales.</t>
    </r>
  </si>
  <si>
    <t>Herramienta 9. Matriz de Efectos</t>
  </si>
  <si>
    <t>Identificación y evaluación de potenciales beneficiarias</t>
  </si>
  <si>
    <t>Acciones formativas</t>
  </si>
  <si>
    <t>Asistencia legal y psicológica</t>
  </si>
  <si>
    <t xml:space="preserve">El monto por persona varía según característica de la vivienda. </t>
  </si>
  <si>
    <t xml:space="preserve">Notas: </t>
  </si>
  <si>
    <t xml:space="preserve">(1) Para el financiamiento de acciones formativas, de capacitación y acompañamiento técnico se dispone de un monto adicional de unos DOP 30 millones/año, del renglón de </t>
  </si>
  <si>
    <t xml:space="preserve">      El monto a entregar por unidad es variable, y dependerá de las características de la vivienda.</t>
  </si>
  <si>
    <t>(2) Para el producto de "Mujeres en situación de vulnerabilidad reciben bono para la primera vivienda (Bono Mujer)" se dispone de un monto annual estimado de DOP 24.6 millones.</t>
  </si>
  <si>
    <t xml:space="preserve">      contratación de servicios correspondiente al programa de Coordinación de las Oficinas Provinciales y Municipales. Dicho monto no se ha incluido en la H18.</t>
  </si>
  <si>
    <r>
      <rPr>
        <b/>
        <u/>
        <sz val="11"/>
        <color rgb="FFFFFFFF"/>
        <rFont val="Calibri"/>
        <family val="2"/>
        <scheme val="minor"/>
      </rPr>
      <t>Actividad:</t>
    </r>
    <r>
      <rPr>
        <b/>
        <sz val="11"/>
        <color rgb="FFFFFFFF"/>
        <rFont val="Calibri"/>
        <family val="2"/>
        <scheme val="minor"/>
      </rPr>
      <t xml:space="preserve"> PROMOCIÓN, correspondiente al producto "Mujeres habilitadas y capacitadas  para el empleo y/o gestionar sus empresas"</t>
    </r>
  </si>
  <si>
    <r>
      <rPr>
        <b/>
        <u/>
        <sz val="11"/>
        <color rgb="FFFFFFFF"/>
        <rFont val="Calibri"/>
        <family val="2"/>
        <scheme val="minor"/>
      </rPr>
      <t>Actividad:</t>
    </r>
    <r>
      <rPr>
        <b/>
        <sz val="11"/>
        <color rgb="FFFFFFFF"/>
        <rFont val="Calibri"/>
        <family val="2"/>
        <scheme val="minor"/>
      </rPr>
      <t xml:space="preserve"> ACCIONES FORMATIVAS, correspondiente al producto "Mujeres habilitadas y capacitadas  para el empleo y/o gestionar sus empresas"</t>
    </r>
  </si>
  <si>
    <t>Número de ejemplares</t>
  </si>
  <si>
    <t>Impresión de brochure informativo</t>
  </si>
  <si>
    <r>
      <rPr>
        <b/>
        <u/>
        <sz val="11"/>
        <color rgb="FFFFFFFF"/>
        <rFont val="Calibri"/>
        <family val="2"/>
        <scheme val="minor"/>
      </rPr>
      <t>Actividad:</t>
    </r>
    <r>
      <rPr>
        <b/>
        <sz val="11"/>
        <color rgb="FFFFFFFF"/>
        <rFont val="Calibri"/>
        <family val="2"/>
        <scheme val="minor"/>
      </rPr>
      <t xml:space="preserve"> ACOMPAÑAMIENTO, correspondiente al producto "Mujeres se benefician de acuerdos y convenios interinstitucionales  para incrementar su nivel de autonomía"</t>
    </r>
  </si>
  <si>
    <t>Personal técnico del MMUJER</t>
  </si>
  <si>
    <t>Personal técnico del MMUJER o Consultoría</t>
  </si>
  <si>
    <r>
      <rPr>
        <b/>
        <u/>
        <sz val="11"/>
        <color rgb="FFFFFFFF"/>
        <rFont val="Calibri"/>
        <family val="2"/>
        <scheme val="minor"/>
      </rPr>
      <t>Actividad:</t>
    </r>
    <r>
      <rPr>
        <b/>
        <sz val="11"/>
        <color rgb="FFFFFFFF"/>
        <rFont val="Calibri"/>
        <family val="2"/>
        <scheme val="minor"/>
      </rPr>
      <t xml:space="preserve"> Desarrollo o actualización de protocolos y guías, correspondiente al producto "Instituciones públicas y privadas reciben asistencia técnica para la transversalización del enfoque de género"</t>
    </r>
  </si>
  <si>
    <r>
      <rPr>
        <b/>
        <u/>
        <sz val="11"/>
        <color rgb="FFFFFFFF"/>
        <rFont val="Calibri"/>
        <family val="2"/>
        <scheme val="minor"/>
      </rPr>
      <t>Actividad:</t>
    </r>
    <r>
      <rPr>
        <b/>
        <sz val="11"/>
        <color rgb="FFFFFFFF"/>
        <rFont val="Calibri"/>
        <family val="2"/>
        <scheme val="minor"/>
      </rPr>
      <t xml:space="preserve"> CAPACITACIÓN, correspondiente al producto "Instituciones públicas y privadas reciben asistencia técnica para la transversalización del enfoque de género"</t>
    </r>
  </si>
  <si>
    <r>
      <rPr>
        <b/>
        <u/>
        <sz val="11"/>
        <color rgb="FFFFFFFF"/>
        <rFont val="Calibri"/>
        <family val="2"/>
        <scheme val="minor"/>
      </rPr>
      <t>Actividad:</t>
    </r>
    <r>
      <rPr>
        <b/>
        <sz val="11"/>
        <color rgb="FFFFFFFF"/>
        <rFont val="Calibri"/>
        <family val="2"/>
        <scheme val="minor"/>
      </rPr>
      <t xml:space="preserve"> ACOMPAÑAMIENTO TÉCNICO, correspondiente al producto "Instituciones del gobierno central, descentralizadas y privadas reciben asistencia técnica para certificación Sello Igualando-RD"</t>
    </r>
  </si>
  <si>
    <r>
      <rPr>
        <b/>
        <u/>
        <sz val="11"/>
        <color rgb="FFFFFFFF"/>
        <rFont val="Calibri"/>
        <family val="2"/>
        <scheme val="minor"/>
      </rPr>
      <t>Actividad:</t>
    </r>
    <r>
      <rPr>
        <b/>
        <sz val="11"/>
        <color rgb="FFFFFFFF"/>
        <rFont val="Calibri"/>
        <family val="2"/>
        <scheme val="minor"/>
      </rPr>
      <t xml:space="preserve"> TALLERES, correspondiente al producto "Instituciones del sistema educativo en todos sus niveles reciben asistencia técnica  para incorporar la perspectiva de género en sus programas y contenidos"</t>
    </r>
  </si>
  <si>
    <r>
      <rPr>
        <b/>
        <u/>
        <sz val="11"/>
        <color rgb="FFFFFFFF"/>
        <rFont val="Calibri"/>
        <family val="2"/>
        <scheme val="minor"/>
      </rPr>
      <t>Actividad:</t>
    </r>
    <r>
      <rPr>
        <b/>
        <sz val="11"/>
        <color rgb="FFFFFFFF"/>
        <rFont val="Calibri"/>
        <family val="2"/>
        <scheme val="minor"/>
      </rPr>
      <t xml:space="preserve"> ELABORACIÓN DE CONTENIDOS, correspondiente al producto "Instituciones del sistema educativo en todos sus niveles reciben asistencia técnica  para incorporar la perspectiva de género en sus programas y contenidos"</t>
    </r>
  </si>
  <si>
    <r>
      <rPr>
        <b/>
        <u/>
        <sz val="11"/>
        <color rgb="FFFFFFFF"/>
        <rFont val="Calibri"/>
        <family val="2"/>
        <scheme val="minor"/>
      </rPr>
      <t>Actividad:</t>
    </r>
    <r>
      <rPr>
        <b/>
        <sz val="11"/>
        <color rgb="FFFFFFFF"/>
        <rFont val="Calibri"/>
        <family val="2"/>
        <scheme val="minor"/>
      </rPr>
      <t xml:space="preserve"> CAPACITACIÓN, correspondiente al producto "Mujeres participan en acciones dirigidas al fortalecimiento de su autonomía política, económica y social en los espacios de poder político y toma de decisiones"</t>
    </r>
  </si>
  <si>
    <r>
      <rPr>
        <b/>
        <u/>
        <sz val="11"/>
        <color rgb="FFFFFFFF"/>
        <rFont val="Calibri"/>
        <family val="2"/>
        <scheme val="minor"/>
      </rPr>
      <t>Actividad:</t>
    </r>
    <r>
      <rPr>
        <b/>
        <sz val="11"/>
        <color rgb="FFFFFFFF"/>
        <rFont val="Calibri"/>
        <family val="2"/>
        <scheme val="minor"/>
      </rPr>
      <t xml:space="preserve"> ACOMPAÑAMIENTO TÉCNICO, correspondiente al producto "Personas reciben capacitación y sensibilización en igualdad y equidad de género"</t>
    </r>
  </si>
  <si>
    <r>
      <rPr>
        <b/>
        <u/>
        <sz val="11"/>
        <color rgb="FFFFFFFF"/>
        <rFont val="Calibri"/>
        <family val="2"/>
        <scheme val="minor"/>
      </rPr>
      <t>Actividad:</t>
    </r>
    <r>
      <rPr>
        <b/>
        <sz val="11"/>
        <color rgb="FFFFFFFF"/>
        <rFont val="Calibri"/>
        <family val="2"/>
        <scheme val="minor"/>
      </rPr>
      <t xml:space="preserve"> ELABORACIÓN DE CONTENIDOS, correspondiente al producto "Personas reciben capacitación y sensibilización en igualdad y equidad de género"</t>
    </r>
  </si>
  <si>
    <r>
      <rPr>
        <b/>
        <u/>
        <sz val="11"/>
        <color rgb="FFFFFFFF"/>
        <rFont val="Calibri"/>
        <family val="2"/>
        <scheme val="minor"/>
      </rPr>
      <t>Actividad:</t>
    </r>
    <r>
      <rPr>
        <b/>
        <sz val="11"/>
        <color rgb="FFFFFFFF"/>
        <rFont val="Calibri"/>
        <family val="2"/>
        <scheme val="minor"/>
      </rPr>
      <t xml:space="preserve"> CAPACITACIÓN, correspondiente al producto "Personas reciben capacitación y sensibilización en igualdad y equidad de género"</t>
    </r>
  </si>
  <si>
    <t>Reproducción</t>
  </si>
  <si>
    <t xml:space="preserve">Elaboración/Actualización de contenidos </t>
  </si>
  <si>
    <r>
      <rPr>
        <b/>
        <u/>
        <sz val="11"/>
        <color rgb="FFFFFFFF"/>
        <rFont val="Calibri"/>
        <family val="2"/>
        <scheme val="minor"/>
      </rPr>
      <t>Actividad:</t>
    </r>
    <r>
      <rPr>
        <b/>
        <sz val="11"/>
        <color rgb="FFFFFFFF"/>
        <rFont val="Calibri"/>
        <family val="2"/>
        <scheme val="minor"/>
      </rPr>
      <t xml:space="preserve"> REPRODUCCIÓN DE CONTENIDOS, correspondiente al producto "Personas reciben capacitación y sensibilización en igualdad y equidad de género"</t>
    </r>
  </si>
  <si>
    <t>Número de ejemplares impresos</t>
  </si>
  <si>
    <t>Costo Unitario del Insumo</t>
  </si>
  <si>
    <t>Medios de impresión diversos (contratación externa)</t>
  </si>
  <si>
    <r>
      <rPr>
        <b/>
        <u/>
        <sz val="11"/>
        <color rgb="FFFFFFFF"/>
        <rFont val="Calibri"/>
        <family val="2"/>
        <scheme val="minor"/>
      </rPr>
      <t>Actividad:</t>
    </r>
    <r>
      <rPr>
        <b/>
        <sz val="11"/>
        <color rgb="FFFFFFFF"/>
        <rFont val="Calibri"/>
        <family val="2"/>
        <scheme val="minor"/>
      </rPr>
      <t xml:space="preserve"> PREPARACIÓN/ACTUALIZACIÓN MATERIAL DE APOYO, correspondiente al producto "Personas sensibilizadas sobre una vida sin violencia"</t>
    </r>
  </si>
  <si>
    <t>Reproducción material de apoyo</t>
  </si>
  <si>
    <t>Cantidad ejemplares (medios diversos)</t>
  </si>
  <si>
    <r>
      <rPr>
        <b/>
        <u/>
        <sz val="11"/>
        <color rgb="FFFFFFFF"/>
        <rFont val="Calibri"/>
        <family val="2"/>
        <scheme val="minor"/>
      </rPr>
      <t>Actividad:</t>
    </r>
    <r>
      <rPr>
        <b/>
        <sz val="11"/>
        <color rgb="FFFFFFFF"/>
        <rFont val="Calibri"/>
        <family val="2"/>
        <scheme val="minor"/>
      </rPr>
      <t xml:space="preserve"> REPRODUCCIÓN MATERIAL DE APOYO, correspondiente al producto "Personas sensibilizadas sobre una vida sin violencia"</t>
    </r>
  </si>
  <si>
    <t>Cantidad de ejemplares (medios diversos)</t>
  </si>
  <si>
    <t>Actividad: JORNADAS DE SENSIBILIZACIÓN, correspondiente al producto "Personas sensibilizadas sobre una vida sin violencia"</t>
  </si>
  <si>
    <t>Actividad: CAPACITACIÓN PARA LIDERES SOCIALES, correspondiente al producto "Personas sensibilizadas sobre una vida sin violencia"</t>
  </si>
  <si>
    <t>Talleres de capacitación para líderes sociales</t>
  </si>
  <si>
    <t>P/A</t>
  </si>
  <si>
    <t>(facilitadoras, material de apoyo, refrigerio, picadera)</t>
  </si>
  <si>
    <t>Actividad: ATENCIONES EN LÍNEA DE EMERGENCIA , correspondiente al producto "Personas en situación de emergencias atendidas a través de línea  24 horas Mujer *212"</t>
  </si>
  <si>
    <t>Línea operativa</t>
  </si>
  <si>
    <t>Libretas, bolígrafos</t>
  </si>
  <si>
    <t>Actividad: DEFENSA LEGAL, correspondiente al producto "Mujeres víctimas de violencia de género e intrafamiliar con atención integral"</t>
  </si>
  <si>
    <t>Actividad: ATENCIÓN PSICOLÓGICA, correspondiente al producto "Mujeres víctimas de violencia de género e intrafamiliar con atención integral"</t>
  </si>
  <si>
    <t>Actividad: PROTECCIÓN EN CASAS DE ACOGIDA, correspondiente al producto "Mujeres víctimas de violencia de género e intrafamiliar con atención integral"</t>
  </si>
  <si>
    <t>Abogadas/os del MMUJER</t>
  </si>
  <si>
    <t>Psicólogas del MMUJER o contratadas</t>
  </si>
  <si>
    <t>Casas equipadas</t>
  </si>
  <si>
    <t>Personal de atención</t>
  </si>
  <si>
    <t>Alimentación</t>
  </si>
  <si>
    <t>Amenidades</t>
  </si>
  <si>
    <t>Actividad: ASISTENCIA LEGAL Y PSICOLÓGICA, correspondiente al producto "Mujeres de la diáspora victimas de violencia  basada en género e intrafamiliar reciben atenciones legales y psicológicas"</t>
  </si>
  <si>
    <t>Actividad: PROTECCIÓN EN CASAS DE ACOGIDA, correspondiente al producto "Mujeres víctimas de viajes irregulares, trata y tráfico ilícito reciben atenciones"</t>
  </si>
  <si>
    <t>Actividad: IDENTIFICACIÓN/EVALUACIÓN POTENCIALES BENEFICIARIAS, correspondiente al producto "Mujeres en situación de vulnerabilidad reciben bono para la primera vivienda (Bono Mujer)"</t>
  </si>
  <si>
    <t>Actividad: ENTREGA DE BONOS, correspondiente al producto "Mujeres en situación de vulnerabilidad reciben bono para la primera vivienda (Bono Mujer)"</t>
  </si>
  <si>
    <t>Bono</t>
  </si>
  <si>
    <t>Monto en pesos dominicanos</t>
  </si>
  <si>
    <t>Es variable. El monto que es entregado a las beneficiarias aprobadas varía según características de la vivienda .</t>
  </si>
  <si>
    <t>Impresión material de apoyo</t>
  </si>
  <si>
    <t>Preparación/actualización de material de apoyo</t>
  </si>
  <si>
    <t>Actividad: PREPARACIÓN/ACTUALIZACIÓN MATERIAL DE APOYO, correspondiente al producto "Mujeres , jóvenes y adolescentes reciben educación integral en salud sexual y reproductiva.6006  (Programa Multisectorial de Reducción de Embarazos en  Adolescentes)"</t>
  </si>
  <si>
    <t>Actividad: IMPRESIÓN MATERIAL DE APOYO, correspondiente al producto "Mujeres , jóvenes y adolescentes reciben educación integral en salud sexual y reproductiva.6006  (Programa Multisectorial de Reducción de Embarazos en  Adolescentes)"</t>
  </si>
  <si>
    <t>Actividad: JORNADAS DE CAPACITACIÓN, correspondiente al producto "Mujeres , jóvenes y adolescentes reciben educación integral en salud sexual y reproductiva.6006  (Programa Multisectorial de Reducción de Embarazos en  Adolescentes)"</t>
  </si>
  <si>
    <t>Personal técnico del MMUJER o consultorías</t>
  </si>
  <si>
    <t>Cantidad de ejemplares</t>
  </si>
  <si>
    <t>Facilitadoras</t>
  </si>
  <si>
    <t>Material de apoyo</t>
  </si>
  <si>
    <t>Salones equipados</t>
  </si>
  <si>
    <t>Refrigerio, picadera</t>
  </si>
  <si>
    <t>Actividad: ACTUALIZACIÓN/SOCIALIZACIÓN DE PROTODOLOS, correspondiente al producto "Instituciones prestadoras de servicios de salud reciben asistencia técnica en la aplicación de la perspectiva de género en sus atenciones"</t>
  </si>
  <si>
    <t>Actividad: ACOMPAÑAMIENTO TÉCNICO, correspondiente al producto "Instituciones prestadoras de servicios de salud reciben asistencia técnica en la aplicación de la perspectiva de género en sus atenciones"</t>
  </si>
  <si>
    <t>Personal técnico del MMUJER o consultoras</t>
  </si>
  <si>
    <r>
      <rPr>
        <b/>
        <i/>
        <sz val="11"/>
        <color theme="1"/>
        <rFont val="Calibri"/>
        <family val="2"/>
        <scheme val="minor"/>
      </rPr>
      <t xml:space="preserve">Se quiere ser distinto a lo que ahora se es. Se quiere diferenciar de algo que hoy no se es. </t>
    </r>
    <r>
      <rPr>
        <i/>
        <u/>
        <sz val="11"/>
        <color theme="1"/>
        <rFont val="Calibri"/>
        <family val="2"/>
        <scheme val="minor"/>
      </rPr>
      <t>El Ministerio de la Mujer tiene un mandato claro de la  ley 86-99, que lo distingue de los demás ministerios e instituciones públicas, como el órgano rector para las políticas relativas a la equidad e igualdad de género. Tiene algunas debilidades que se propone superar en  este período de planificación, las cuales están consignadas en el análisis FODA, en el cual también se identifican las estrategias para lograrlo (ver Herramienta 12)</t>
    </r>
  </si>
  <si>
    <t>En su artículo 39 la Constitución establece que “Todas las personas nacen libres e iguales ante la ley, reciben la misma protección y trato de las instituciones, autoridades y demás personas y gozan de los mismos derechos, libertades y oportunidades, sin ninguna discriminación por razones de género, color, edad, discapacidad, nacionalidad, vínculos familiares, lengua, religión, opinión política o filosófica, condición social o personal.” En los numerales 3, 4 y 5 del artículo 39 se consigna de manera explícita que “La mujer y el hombre son iguales ante la ley”, y se establece el deber del Estado de promover las condiciones jurídicas y administrativas para que la igualdad sea real y efectiva y de adoptar las medidas para prevenir y combatir la discriminación, la marginalidad, la vulnerabilidad y la exclusión. Asimismo que el Estado debe promover y garantizar la participación equilibrada de mujeres y hombres en las candidaturas a los cargos de elección popular para las instancias de dirección y decisión en el ámbito público, en la administración de justicia y en los organismos de control del Estado.</t>
  </si>
  <si>
    <t>Bajo lo establecido en el artículo 39 de la Constitución y tomando en cuenta el rol rector según la Ley 86-99, corresponde al Ministerio de la Mujer diseñar, promover e impulsar politicas para el logro de la igualdad y equidad de genero y el pleno ejercicio de la ciudadania por parte de las mujeres.</t>
  </si>
  <si>
    <t>Ley No. 5-13 sobre Discapacidad en la República Dominicana.</t>
  </si>
  <si>
    <t>Art. 1 define el objeto como sigue: Esta ley ampara y garantiza la igualdad de derechos y la equiparación de oportunidades a todas las personas con discapacidad y regula las personas morales, sin fines de lucro, cuyo objeto social sea trabajar por mejorar la calidad de vida de las personas con discapacidas. Párrafo. Las disposiciones de esta ley son de orden público, de interés social y de observvancia general.</t>
  </si>
  <si>
    <t>Dirección de Educación en Género, Dirección de Transversalidad para la Igualdad, Dirección de Derechos Integrales de la Mujer, y Dirección de Extensión Territorial OPM/OMM</t>
  </si>
  <si>
    <t>Dirección de Educación en Género, Dirección de Transversalidad para la Igualdad, Dirección de Derechos Integrales de la Mujer+</t>
  </si>
  <si>
    <t>Dirección de Transversalidad para la Igualdad, Dirección de Derechos Integrales de la Mujer, y Dirección de Extensión Territorial OPM/OMM</t>
  </si>
  <si>
    <t>Dirección de Transversalidad para la Igualdad, Dirección de Derechos Integrales de la Mujer</t>
  </si>
  <si>
    <t xml:space="preserve">Aumentada la producción de conocimien+A56to científico sobre las prácticas, manifestaciones y valores culturales </t>
  </si>
  <si>
    <t xml:space="preserve">Las 45 instituciones de la EDI </t>
  </si>
  <si>
    <t>Art. 3, literal g de la Ley 86-99.</t>
  </si>
  <si>
    <t>Constitución, Art. 39, numeral 5. Ley 86-99,  Art. 3, literal i.</t>
  </si>
  <si>
    <t>Dirección de Derechos Integrales.</t>
  </si>
  <si>
    <t>Dirección de Transversalidad para la Igualdad y Dirección de Derechos Integrales.</t>
  </si>
  <si>
    <t>Ley 1-12 de la END 2030. Eje 1</t>
  </si>
  <si>
    <t>Dirección de Derechos Integrales y Dirección de Extensión Territorial OPM/OMM</t>
  </si>
  <si>
    <t>Constitución, Art. 39, Ley 86-99.</t>
  </si>
  <si>
    <t xml:space="preserve">Dirección de Derechos Integrales </t>
  </si>
  <si>
    <t>Dirección de Derechos Integrales</t>
  </si>
  <si>
    <t>Constitución, Ley 41-00 que crea la Secretaría de Estado de Cultura.</t>
  </si>
  <si>
    <t>Ley 66-97, General de Educación,  Ley 41-00 que crea la Secretaría de Estado de Cultura, y Ley 86-99.</t>
  </si>
  <si>
    <t>Dirección de Educación y Direccion de Derechos Integrales.</t>
  </si>
  <si>
    <t>Ley 41-00 que crea la Secretaría de Estado de Cultura, y Ley 86-99.</t>
  </si>
  <si>
    <t>Ley 16-92, Código de Trabajo de la República Dominicana, la Ley No. 37-17, que organiza el Ministerio de Industria y Comercio;  la Ley 41-00 que crea la Secretaría de Estado de Cultura y la 86-99.</t>
  </si>
  <si>
    <t>Ley 41-00 que crea la Secretaría de Estado de Cultura y la 86-99.</t>
  </si>
  <si>
    <t>Ley 1-12, Ley 41-00 y Ley 86-99</t>
  </si>
  <si>
    <t>Ley 41-00.</t>
  </si>
  <si>
    <t>Ley 41-00, Ley 86-99</t>
  </si>
  <si>
    <t>Dirección de Prevención y Atención a la Violencia</t>
  </si>
  <si>
    <t>Dirección de Educación en Género y Direccion de Derechos Integrales.</t>
  </si>
  <si>
    <t>Dirección de Derechos Integrales y Dirección de Extensión Territorial OPM/OMM.</t>
  </si>
  <si>
    <t>Dirección de Transversalidad para la Igualdad</t>
  </si>
  <si>
    <t>Ley 1-12</t>
  </si>
  <si>
    <t>Ley 86-99 y Decreto No. 1-21 que crea e integra el Gabinete de Mujeres, Adolescentes y Niñas.</t>
  </si>
  <si>
    <t>La Ley 116-80 no otorga al MMUJER responsabilidades específicas en la formación técnico-profesional de jóvenes y adultos. No obstante, en vista de su función rectora según la Ley 86-99, es responsabilidad del MMUJER velar, en coordinación con el INFOTEP, para que sus programas de formación técnico-profesional sean inclusivos y que estén enmarcados dentro de la política transversal de equidad de género establecida en la Ley 1-12, a fin de contribuir al acceso equitativo de las mujeres al mercado laboral. Existe un convenio de colaboración entre el INFOTEP y el MMUJER orientado a la habilitación y capacitación de las mujeres para el empleo.</t>
  </si>
  <si>
    <t>Artículo 16. Política de promoción y desarrollo social. El Estado, a través del CONADIS, tiene la obligación de cumplir la legislación vigente en materia de seguridad social aplicable a las personas con discapacidad, la inclusión y participación efectiva de estas personas en todos los programas, planes y proyectos de políticas sociales del gobierno tendentes a reducir la pobreza y mejorar su calidad de vida. Párrafo. El Estado, a través del Ministerio de la Mujer, y en coordinación con el CONADIS, debe tomar todas las medidas pertinentes para asegurar el pleno desarrollo, adelanto y potenciación de la mujer con discapacidad, con el propósito de garantizar el pleno ejercicio de los derechos humanos y libertades fundamentales.</t>
  </si>
  <si>
    <t xml:space="preserve">Los productos que el MMUJER entrega a la población objetivo apuntan al logro de los resultados y al cumplimiento misional, y ha logrado avances importantes en esta dirección. Ejerce su rol de rectoría en lo que respecta a la formulación de políticas dirigidas a erradicar todas las formas de discriminación contra la mujer; acompaña a las instituciones en el cumplimiento de la política transversal de equidad de género (Ley 1-12 de la END 2030) y coordina la implementación de las políticas en articulación con las instituciones gubernamentales y con la sociedad civil. No obstante, en vista de que está muy arraigada en la sociedad dominicana una cultura de discriminación hacia las mujeres, se hace necesario continuar impulsando la transversalización para la igualdad de género, con la intención de garantizar el reconocimiento pleno de la equidad e igualdad de género para la reducción de brechas y el pleno ejercicio de la ciudadanía por parte de las mujeres. </t>
  </si>
  <si>
    <t xml:space="preserve">Política PNPS </t>
  </si>
  <si>
    <t>Herramienta 3. Adopción de prioridades estratégicas</t>
  </si>
  <si>
    <t>Empleo decente, formal y suficiente</t>
  </si>
  <si>
    <t xml:space="preserve">Institucionalidad </t>
  </si>
  <si>
    <t>Porcentaje de ejecución de Resultados del Gasto Agregado</t>
  </si>
  <si>
    <t>(Acceso  a la salus y SS)</t>
  </si>
  <si>
    <t>Razón de mortalidad materna (por 100,000 nacidos vivos) (Nacional)</t>
  </si>
  <si>
    <t xml:space="preserve">Vivienda </t>
  </si>
  <si>
    <t>Ministerio de Medio Ambiente y Recursos Naturales
Ministerio de Presidencia
Corporaciones de Acueducto y Alcantarillados
Instituto Nacional de Aguas Potables y Alcantarillados
Distribuidoras de Energia Electrica
Ayuntamientos, Consejo Nacional de Discapacidad y Gabinete de Coordinación de Políticas Sociales, Programa Supérate, Consejo Nacional para la Niñez y Adolescencia, Ministerio de la Mujer y Consejo Nacional de Discapacidad</t>
  </si>
  <si>
    <t>Porcentaje de área de construcción vendible, destinada a la vivienda</t>
  </si>
  <si>
    <t>Aumentado la disponibilidad de viviendas con acceso y accesibilidad universal</t>
  </si>
  <si>
    <t>Aumentada el porcentaje de viviendas con abastecimiento de agua aceptables, definida según la metodología del déficit habitacional dominican</t>
  </si>
  <si>
    <t>Porcentaje de viviendas con conexión al acueducto dentro de la vivienda</t>
  </si>
  <si>
    <t xml:space="preserve">COMPLETAR </t>
  </si>
  <si>
    <t xml:space="preserve">JR del MEPyD completara este apartado. </t>
  </si>
  <si>
    <t xml:space="preserve">Cultura </t>
  </si>
  <si>
    <t>Porcentaje de la población algo o muy satisfecha con el funcionamiento de la Democracia en la República Dominicana</t>
  </si>
  <si>
    <t>Porcentaje de la población que en algunas circunstancias, un gobierno autoritario puede ser preferible</t>
  </si>
  <si>
    <t xml:space="preserve">Turismo </t>
  </si>
  <si>
    <t>En los resultados relacionados a la parte economica, el MMUJER no se encuentra visibilizadas, y recomienda la no inclusion</t>
  </si>
  <si>
    <t>Aumentada la oferta turística de recursos naturales, cultura, salud y negocios en la República Dominicana</t>
  </si>
  <si>
    <t>Aumentada la participación de las comunidades y los sectores productivos nacionales en la cadena de valor del sector turismo</t>
  </si>
  <si>
    <t>ND</t>
  </si>
  <si>
    <t>Población rural y desarrollo agropecuario</t>
  </si>
  <si>
    <t>Porcentaje de jóvenes de 15 a 24 años ocupados en el sector agropecuario</t>
  </si>
  <si>
    <t>Porcentaje de mujeres beneficiadas a través del crédito del Bagrícola</t>
  </si>
  <si>
    <t>Seguridad</t>
  </si>
  <si>
    <t>Porcentaje de feminicidios con relación al total de mujeres asesinadas</t>
  </si>
  <si>
    <t>Reducido el porcentaje de feminicidios respecto al total de homicidios de mujeres.</t>
  </si>
  <si>
    <t>Reducidos número homicidios de mujer</t>
  </si>
  <si>
    <t>Tasa de feminicidios íntimos por 10,000 mujeres</t>
  </si>
  <si>
    <t xml:space="preserve">Proporción del gasto público total en servicios sociales </t>
  </si>
  <si>
    <t>Alto nivel de informalidad en el mercado de trabajo</t>
  </si>
  <si>
    <t xml:space="preserve">¿Sobre cuáles aspectos del problema o los problemas identificados en el resultado PNPSP, la institución tiene el mandato legal de intervenir? </t>
  </si>
  <si>
    <t>Política</t>
  </si>
  <si>
    <t>FO1 (F1O4)</t>
  </si>
  <si>
    <t xml:space="preserve"> El Gabinete tiene como  función la coordinación de criterios y políticas para la prevención y erradicación de la violencia contra las mujeres, debiendo  diseñar y ejecutar acciones, políticas y estrategias para la implementación y cumplimiento  del Plan Estratégico mencionado en el artículo 1, bajo el entendido de que el mismo  comprende ejes estratégicos que buscan responder desde distintos planos de la política  pública a las causas que perpetúan y otorgan apariencia de normalidad a la violencia contra  las mujeres. A estos fines, el Gabinete presentará además recomendaciones al presidente de la República para la toma de decisiones.  Estará integrado de la  siguiente forma, con cada institución representada por su titular o por quien éste designe a estos fines:
a. Ministerio de la Mujer, quien lo presidirá y coordinará, en virtud de sus funciones normativas y rectoras como responsable de establecer las normas y coordinar la ejecución de políticas para lograr la equidad de género y el pleno ejercicio de la ciudadanía por parte de las mujeres, según Ley 86-99.
b. Ministerio de la Presidencia: creado mediante la Ley No. 1124, del año 1929. La Ley No.1146 de ese mismo año le asigna la coordinación del gabinete del Estado y del despacho del Presidente de la República. La Ley 247-12, Orgánica de la Administración Pública, le otorga la función de coordinar el Consejo de Ministros del Gobierno Dominicano. 
c. Ministerio de Interior y Policía: Creado desde 1854, ha asumido funciones variadas a lo largo de su historia. Desde 1961 asume su nombre actual, y  bajo la Ley 575 de 1965 se ponen bajo su dependencia la Dirección General de Migración y la Policía Nacional.                                             La Policía Nacional se rige por la Ley 590-15, Orgánica de la PN. Mediante la Resolución No. 01412 del 1/03/2013, creó la Dirección Especializada de Atención a la Mujer y Violencia Intrafamiliar)
d. Ministerio de Defensa:  Bajo la Ley Orgánica 139-13, es responsable de la dirección y conducción  de las Fuerzas Armadas.
e. Ministerio de Salud Pública y Asistencia Social (ente rector del sector salud según Ley 42-01)
f. Ministerio de Educación (ente rector y representante del Estado en materia de educación, según Ley 66-97)
g. Ministerio de Educación Superior, Ciencia y Tecnología (Ley 139-01 lo designa como encargado de fomentar, reglamentar, asesorar y administrar el Sistema nacional de Educación Superior, Ciencia y Tecnología).
h. Ministerio de Trabajo (Según la Ley 16-92, Código de Trabajo, es la más alta autoridad administrativa en todo lo atinente a las relaciones entre empleadores y trabajadores y mantenimiento de normalidad en las actividades productivas).
i. Ministerio de Economía, Planificación y Desarrollo (órgano rector del Sistema Nacional de Planificación e Inversión Pública, así como de la Ordenación, Ordenamiento y Formulación de Políticas de Desarrollo Sostenible en el Territorio, según la Ley 496-06).
j. Ministerio de la Juventud
k. Un representante del Poder Judicial, designado por el Consejo del Poder Judicial
l. Procuraduría General de la República (Ley 133-11, Orgánica del Ministerio Público)
m. Servicio Nacional de Salud (SNS) (creado mediane la Ley 42-01 de Salud Pública)
n. Consejo Nacional para la Niñez y la Adolescencia (CONANI). o. Policía Nacional
p. Oficina Nacional de Estadística
q. Universidad Autónoma de Santo Domingo
r. Tres representantes de asociaciones u organizaciones de mujeres con reconocida
trayectoria en el abordaje de la violencia contra las mujeres, designadas por el Gabinete,
con una duración de dos años.</t>
  </si>
  <si>
    <t xml:space="preserve">Aumentado el porcentaje de personas con discapacidad ocupadas en el sector público y privado </t>
  </si>
  <si>
    <t xml:space="preserve">La Ley No. 86-99, crea mediante su artículo 1 la Secretaría de Estado de la Mujer (Ministerio de la Mujer) </t>
  </si>
  <si>
    <t>1. Crea la Secretaría de la Mujer (Ministerio de la Mujer) como organismo responsable de establecer las normas y coordinar la ejecución de políticas, planes y programas a nivel sectorial, interministerial y con la sociedad civil, dirigidos a lograr la equidad de género y el pleno ejercicio de la ciudadanía por parte de las mujeres”. Mediante el artículo 2, esta ley le atribuye al MMUJER funciones normativas y rectoras, de coordinación para el cumplimiento de los compromisos internacionales relativos a la igualdad y equidad de género, de sensibilización y educación de la sociedad, y de coordinación y articulación con la sociedad civil.</t>
  </si>
  <si>
    <r>
      <t>1.Diseñar políticas estratégicas para lograr la igualdad y equidad entre hombres y mujeres.    2.Coordinar y liderar la articulación sectorial y territorial para que todos los planes, programas, proyectos y políticas públicas incorporen el enfoque de género en sus respectivos ámbitos de actuación, de conformidad con lo establecido en el artículo 12 de la Ley No. 1-12 de la Estrategia Nacional de Desarrollo, en los ODS y en el PLANEG. 3.Asesorar y dar acompañamiento a las instituciones responsables de los diferentes sectores para institucionalizar la transversalización del enfoque de género en las políticas públicas mediante la implementación del PLANEG.   4.Monitorear, evaluar e informar sobre el impacto diferenciado de las políticas públicas sobre las mujeres y sobre los hombres, tomando como base los indicadores del PLANEG, prestando especial atención a las instituciones que intervienen en la atención a la violencia contra la mujer.   5.Contribuir al desarrollo de métodos e instrumentos que orienten la aplicación práctica de la transversalidad de género en toda la estructura del Estado hasta el nivel local, para que las políticas de igualdad y equidad contribuyan a la cohesión y el desarrollo territorial.   6. Ejercer un rol veedor y articulador para garantizar el cumplimiento de políticas públicas, acuerdos nacionales y tratados internacionales sobre derechos humanos, igualdad de género, participación política de las mujeres y erradicación de las brechas salariales.  7. Promover políticas públicas que promuevan la salud y la educación integral para las mujeres, niñas y adolescentes.  8. Desarrollar acciones sistemáticas de educación, comunicación e información para promover cambios de actitudes, valores y comportamientos que conduzcan a una cultura de relaciones equitativas entre mujeres y hombres a nivel individual, de pareja, familiar y comunitario. 
9 .Promover la transversalidad de género y el empoderamiento de las mujeres mediante la difusión de contenidos sobre derechos económicos, sociales, políticos y culturales de las mujeres.10.Educar y sensibilizar a entidades y comunidades sobre la importancia de erradicar la violencia contra las mujeres, niñas y adolescentes e intrafamiliar y sus efectos en la salud, la economía y la sociedad en general. 11.Incidir en la transversalización del enfoque de género en los procesos educativos de los diferentes sectores responsables de la educación a nivel nacional, desde la primera infancia, para contribuir al desarrollo de una cultura de equidad y de inclusión social.
12. Contribuir a la capacitación y sensibilización en el enfoque de género del funcionariado público de los organismos centralizados y descentralizados, de los gobiernos locales, y de la sociedad civil. 13.Promover el acceso de las mujeres a los recursos, servicios y bienes productivos, con atención particular a las mujeres rurales, las jefas de hogar y las que sufren de pobreza crítica. 14.Promover el liderazgo y la participación política de las mujeres mediante acciones de adiestramiento y capacitación, concientización ciudadana y monitoreo a las cuotas de participación electoral.</t>
    </r>
    <r>
      <rPr>
        <b/>
        <sz val="10"/>
        <rFont val="Times New Roman"/>
        <family val="1"/>
      </rPr>
      <t>C8</t>
    </r>
    <r>
      <rPr>
        <sz val="10"/>
        <rFont val="Times New Roman"/>
        <family val="1"/>
      </rPr>
      <t xml:space="preserve">. </t>
    </r>
    <r>
      <rPr>
        <b/>
        <sz val="10"/>
        <rFont val="Times New Roman"/>
        <family val="1"/>
      </rPr>
      <t xml:space="preserve">COORDINACIÓN Y ARTICULACIÓN CON LA SOCIEDAD CIVIL: </t>
    </r>
    <r>
      <rPr>
        <sz val="10"/>
        <rFont val="Times New Roman"/>
        <family val="1"/>
      </rPr>
      <t>Constituir espacios para la concertación y coordinación de acciones entre el Ministerio de la Mujer y las instancias de la sociedad civil para el impulso de los lineamientos de  equidad de género en participación política, modernización, erradicación de la pobreza,  violencia, educación, cultura, trabajo y salud.
Propiciar articulaciones y acuerdos entre el Ministerio de la Mujer y otras instancias del Estado y de la sociedad civil, con miras a sumar esfuerzos y ampliar perspectivas alrededor de las políticas de desarrollo y su implementación, así como de cualquier acción sea de interés común.   Otra función importante del MMUJER, consignada en el Art. 3, literal  h)  del la Ley 86-99 es "</t>
    </r>
    <r>
      <rPr>
        <u/>
        <sz val="10"/>
        <rFont val="Times New Roman"/>
        <family val="1"/>
      </rPr>
      <t>Propiciar la producción de informaciones estadísticas actualizadas que permitan visibilizar las brechas e inequidades de género en todos los ámbitos incluyendo aquellos no cubiertos por los 
sistemas actuales de información (violencia de género, trabajadoras domésticas, mujeres migrantes, etc.)</t>
    </r>
    <r>
      <rPr>
        <sz val="10"/>
        <rFont val="Times New Roman"/>
        <family val="1"/>
      </rPr>
      <t xml:space="preserve">. </t>
    </r>
  </si>
  <si>
    <r>
      <t>ARTÍCULO 1</t>
    </r>
    <r>
      <rPr>
        <sz val="10"/>
        <color rgb="FF000000"/>
        <rFont val="Times New Roman"/>
        <family val="1"/>
      </rPr>
      <t xml:space="preserve">. Se declara de alto interés nacional la articulación de una política nacional de lucha contra la violencia hacia las mujeres, adolescentes y niñas; constituida por el conjunto de acciones públicas y privadas mediante las cuales se implementará el Plan Estratégico por una Vida Libre de Violencia.                                                                                                                                                          </t>
    </r>
    <r>
      <rPr>
        <b/>
        <sz val="10"/>
        <color rgb="FF000000"/>
        <rFont val="Times New Roman"/>
        <family val="1"/>
      </rPr>
      <t xml:space="preserve">ARTÍCULO 2. </t>
    </r>
    <r>
      <rPr>
        <sz val="10"/>
        <color rgb="FF000000"/>
        <rFont val="Times New Roman"/>
        <family val="1"/>
      </rPr>
      <t xml:space="preserve">Se crea el Gabinete de las Mujeres, Adolescentes y Niñas ("el Gabinete"), con carácter permanente y dependencia y adscripción al Ministerio de la Mujer, a los fines de lograr y asegurar la efectiva aplicación y diseño de políticas públicas integrales para prevenir, atender, perseguir, sancionar, reparar y erradicar la violencia contra las mujeres, adolescentes y niñas en sus diferentes tipos y ámbitos.            </t>
    </r>
  </si>
  <si>
    <t xml:space="preserve">Convención para la Eliminación de todas las formas de Discriminación contra la Mujer (CEDAW) de 1979, que define la discriminación contra la mujer y establece medidas para su erradicación. Se considera como el tratado de derechos humanos más importante para las mujeres y niñas.   </t>
  </si>
  <si>
    <t>Limitaciones para el desarrollo de la producción Agropecuaria</t>
  </si>
  <si>
    <t>P2. Altos niveles de violencia</t>
  </si>
  <si>
    <t>El feminicio no se encuentra tipificado en la legislación</t>
  </si>
  <si>
    <t xml:space="preserve"> Ley 16-92, Código de Trabajo de la República Dominicana</t>
  </si>
  <si>
    <t xml:space="preserve">Su objeto fundamental es regular los derechos y obligaciones de empleadores y trabajadores y proveer los medios de conciliar sus respectivos intereses.
Regula las relaciones laborales, de carácter individual y colectivo, establecidas entre trabajadores y empleadores o sus organizaciones profesionales, así como los derechos y obligaciones emergentes de las mismas, con motivo de la prestación de un trabajo subordinado. </t>
  </si>
  <si>
    <t xml:space="preserve">El Ministerio de Trabajo es el responsable de la aplicación del Código de Trabajo y por tanto de la aplicación del principio que prohíbe cualquier discriminación, exclusión o preferencia basada en motivos de sexo, edad, raza, color, ascendencia nacional, origen social, opinión política, militancia sindical o creencia religiosa. Asimismo, del principio de que la trabajadora tiene los mismos derechos y obligaciones que el trabajador. </t>
  </si>
  <si>
    <t>Ley No. 37-17, que organiza el Ministerio de Industria y Comercio y MIPYMES modificada por la Ley 10-21, que crea y agrega viceministerios y modifica las leyes que rigen los ministerios del gobierno central.</t>
  </si>
  <si>
    <t>Establece la organización interna y las funciones del Ministerio de Industria, Comercio y MIPYMES. En su cuarto Considerando cita líneas de acción de la END relativas al fomento de la cultura emprendedora, la inserción de la mujer en sectores no tradicionales, la elevación de la eficiencia, capacidad de inversión y la productividad de las micro, pequeñas y medianas empresas (MIPYMES).</t>
  </si>
  <si>
    <t xml:space="preserve"> La Ley 37-17 establece que el MICM es el órgano rector y el encargado de la formulación, adopción, seguimiento, evaluación y control de las políticas, estrategias, planes generales, programas, proyectos y servicios de los sectores de la industria, exportaciones, el comercio interno, el comercio exterior, las zonas francas, regímenes especiales y las Mipymes, incluida la comercialización, el control y el abastecimiento del mercado de derivados del petróleo  y demás combustibles, conforme a los lineamientos y
prioridades del Gobierno Central.   </t>
  </si>
  <si>
    <t>Ley 42-01, General de Salud</t>
  </si>
  <si>
    <t>Mediante su Art. 1 indica que esta ley tiene por objeto la regulación de todas las acciones que permitan al Estado hacer efectivo el derecho a la salud de la población, reconocido en la Constitución de la República Dominicana y mediante su Art. 2 establece que la salud es, a la vez, un medio para el logro del bienestar común y un fin como elemento sustantivo para el desarrollo humano.</t>
  </si>
  <si>
    <t xml:space="preserve">Mediante su Art. 5 encarga al Minissterio de Salud Pública y Asistencia Social la aplicación en todo el territorio nacional, directamente o por medio de los organismos técnicos de su dependencia, las disposiciones de la presente ley, sus reglamentos y otras disposiciones legales que al efecto se promulgaren. También le asigna, en coordinación con otras instituciones del Sistema Nacional de Salud, la elaboración de los reglamentos requeridos para la correcta aplicación de la ley. También prevé que "Un reglamento o disposición especial determinará en cuáles 
casos la autoridad máxima de aplicación de la ley serán las autoridades regionales, 
provinciales, locales y municipales". </t>
  </si>
  <si>
    <t>Ley 66-97, General de Educación</t>
  </si>
  <si>
    <t>En su Art. 1 garantiza el derecho de todos los habitantes del país a la educación y regula la labor del Estado, de sus organismos descentralizados y la de los particulares en el campo educativo, al tiempo que encauza la participación de los distintos sectores en el proceso educativo nacional.</t>
  </si>
  <si>
    <t>Mediante su Art. 3 la Ley 66-97 regula las atribuciones del MINERD, como organismo rector de la educación dominicana.</t>
  </si>
  <si>
    <t xml:space="preserve">Esta Ley crea el Sistema Nacional de Cultura de la RD y define los principios que lo sustentan, entre los cuales destacan que la cultura dominicana en sus multiples manifestaciones constituye la base de la nacionalidad y de la actividad propia de la sociedad dominicana en su
conjunto, como proceso generado individual y colectivamente por los dominicanos y dominicanas; que esas manifestaciones que constituyen parte
integral de la identidad y la cultura dominicanas, se nutren de los altos valores de la cultura universal y se enriquecen mutuamente. Asimismo, que toda persona tiene derecho a tomar parte libremente en la vida cultural de la comunidad, a gozar de las artes y a participar en el progreso cientifico y en los beneficios que de él resulten. </t>
  </si>
  <si>
    <t xml:space="preserve">La Ley 41-00 crea al Ministerio de Cultura como instancia de nivel superior, encargada de coordinar el Sistema Nacional de Cultura de la República Dominicana, y como responsable de la ejecución y puesta en marcha de las politicas, planes, programas y proyectos de desarrollo cultural, sin perjuicio del proceso formativo establecido en la Ley General de Educación. </t>
  </si>
  <si>
    <t>Ley 41-00 que crea la Secretaría de Estado de Cultura</t>
  </si>
  <si>
    <t>¿Se ajusta esta misión a lo establecido en la columna de responsabilidades de la institución dentro del análisis de marco normativo realizado en el paso anterior?</t>
  </si>
  <si>
    <t xml:space="preserve">Los productos que ofrece el MMUJER en lo que respecta a la transveralización del enfoque de género son muy específicos en relación con su rol rector y no son ofrecidos por otras instituciones, aunque las capacitaciones y desarrollo de herramientas para su aplicación se realizan en coordinación con el MEPyD y con el MAP. Los productos ofrecidos por el MMUJER relativos a la promoción de políticas para la salud y la educacion integral de mujeres, niñas y adolescentes, así como de adolescentes de ambos sexos para prevenir el embarazo en la adolescencia son complementarios a los que ofrecen instituciones como el Ministerio de Salud y el MINERD y se centran en la capacitación y formación a través de su Escuela para la Igualdad. Los productos relativos al tema de prevención y atención de la violencia de género e intrafamiliar son complementarios pero diferenciados de los que ofrecen otras instituciones en el marco del Sistema Integrado de Prevención y Atención a la Violencia de Género e Intrafamiliar. </t>
  </si>
  <si>
    <r>
      <t xml:space="preserve">Todos los productos que ofrece el MMUJER se corresponden con su mandato, especialmente de la Ley 86-99 y de otras leyes y decretos referidos a temas específicos donde se otorgan responsabilidades al MMUJER, como es el caso de los relativos al Sistema Nacional Integrado para la Prevención y Atención a la Violencia Contra la Mujer e Intrafamiliar(Decreto 1-21 referido en H1). En particular es importante diferenciar los productos del MMUJER y los del Ministerio Público (Procuraduría General) en lo que respecta a la atención a víctimas de violencia de género e intrafamiliar, así como su complementariedad: El Ministerio Público hasta finales de 2022 tenía 25 Unidades de Atención Integral a la Violencia de Género, Intrafamiliar y Delitos Sexuales en todo el país, así como centros especiales en algunas provincias. Por su parte, el MMUJER ofrece el servicio de las Casas de Acogida. El objetivo tanto del Ministerio Público como del MMUJER es la protección de las víctimas de violencia de género, pero cada entidad actúa en función de su mandato de ley. Según el Art. 1 de la Ley 133-11, "El Ministerio Público es el organismo del sistema de justicia responsable de la formulación e implementación de la política del Estado contra la criminalidad, dirige la investigación penal y ejerce la acción penal pública en representación de la sociedad". Las Unidades de Atención que administra tienen por objeto </t>
    </r>
    <r>
      <rPr>
        <u/>
        <sz val="11"/>
        <rFont val="Calibri"/>
        <family val="2"/>
        <scheme val="minor"/>
      </rPr>
      <t>facilitar la acción penal pública para las víctimas de violencia de género</t>
    </r>
    <r>
      <rPr>
        <sz val="11"/>
        <rFont val="Calibri"/>
        <family val="2"/>
        <scheme val="minor"/>
      </rPr>
      <t xml:space="preserve">, mientras que las Casas de Acogida procuran </t>
    </r>
    <r>
      <rPr>
        <u/>
        <sz val="11"/>
        <rFont val="Calibri"/>
        <family val="2"/>
        <scheme val="minor"/>
      </rPr>
      <t>garantizar la seguridad física de las víctimas de violencia de género (mujeres de hijos/as dependientes), así como apoyar la acción penal pública</t>
    </r>
    <r>
      <rPr>
        <sz val="11"/>
        <rFont val="Calibri"/>
        <family val="2"/>
        <scheme val="minor"/>
      </rPr>
      <t xml:space="preserve">. Por su parte, los servicios de atención legal y psicológica que presta el MMUJER están destinados al </t>
    </r>
    <r>
      <rPr>
        <u/>
        <sz val="11"/>
        <rFont val="Calibri"/>
        <family val="2"/>
        <scheme val="minor"/>
      </rPr>
      <t>apoyo a las víctimas para su seguridad emocional y para viabilizar la acción penal pública</t>
    </r>
    <r>
      <rPr>
        <sz val="11"/>
        <rFont val="Calibri"/>
        <family val="2"/>
        <scheme val="minor"/>
      </rPr>
      <t xml:space="preserve">. Hay una clara separación de roles entre el MMUJER y el Ministerio Público, y ambas instituciones se coordinan y se complementan.   También es importante destacar que las Casas de Acogida tampoco solapan las funciones de CONANI, responsable de diseñar políticas públicas, planes y programas a favor de la niñez y la adolescencia; garantizar los derechos fundamentales de NNA </t>
    </r>
    <r>
      <rPr>
        <u/>
        <sz val="11"/>
        <rFont val="Calibri"/>
        <family val="2"/>
        <scheme val="minor"/>
      </rPr>
      <t xml:space="preserve">y de coordinar con otras instituciones para la protección y bienestar de los menores. </t>
    </r>
    <r>
      <rPr>
        <sz val="11"/>
        <rFont val="Calibri"/>
        <family val="2"/>
        <scheme val="minor"/>
      </rPr>
      <t>Esto último es justamente lo que se hace en el marco del Decreto 1-21.</t>
    </r>
  </si>
  <si>
    <t xml:space="preserve">1) Formulación de políticas de equidad e igualdad de género con enfoque interseccional  2) Promover la transversalización de la equidad de género  en todos los PPP 3) Protección y refugio en casas de acogida a mujeres y sus dependientes menores de edad victimas de violencia. 4) Defensoría legal y atención psicológica por Violencia de Género e Intrafamiliar. 5) Línea de emergencia 212 con cobertura nacional y chatbot Sara para combatir violencia de género 6) Reparación económica a mujeres víctimas de violencia y a sus familias. 7) Educación y sensibilización para la igualdad de género </t>
  </si>
  <si>
    <t>Acceso a la salud y la seguridad social</t>
  </si>
  <si>
    <t>Cultura para una mejor calidad de vida</t>
  </si>
  <si>
    <t xml:space="preserve">Cultura para una mejor calidad de vida </t>
  </si>
  <si>
    <t xml:space="preserve">Hacia una Institucionalidad Eficiente y Democrática  </t>
  </si>
  <si>
    <t>Seguridad Ciudadana</t>
  </si>
  <si>
    <t>Vivienda digna</t>
  </si>
  <si>
    <t xml:space="preserve">Vivienda digna </t>
  </si>
  <si>
    <t xml:space="preserve">Hacia una Institucionalidad Eficiente y Democrática </t>
  </si>
  <si>
    <t xml:space="preserve">P2. Débil democracia </t>
  </si>
  <si>
    <r>
      <t>¿Sobre cuáles aspectos del problema o los problemas identificados en el resultado PNPSP, la institución tiene el mandato legal de intervenir?</t>
    </r>
    <r>
      <rPr>
        <b/>
        <sz val="12"/>
        <rFont val="Times New Roman"/>
        <family val="1"/>
      </rPr>
      <t xml:space="preserve"> </t>
    </r>
    <r>
      <rPr>
        <sz val="12"/>
        <rFont val="Times New Roman"/>
        <family val="1"/>
      </rPr>
      <t>El Art. 3 de la Ley 46-99 da mandato al MMUJER para lo siguiente:  c) Evaluar los marcos jurídicos existentes y proponer modificaciones legales que erradiquen la discriminación contra la mujeres;  e) Favorecer cambios en los patrones socio-culturales mediante acciones sistemáticas de comunicación, información y educación dirigidas a eliminar los estereotipos discriminatorios y promover la igualdad real de la mujer; i) Promover el liderazgo y la participación política de las mujeres mediante acciones de adiestramiento y capacitación, concientización ciudadana, y monitoreo de la aplicación de las cuotas de participación electoral.</t>
    </r>
  </si>
  <si>
    <t>P1. Alto porcentaje de la población carece de salud integral 
P2. Porcentajes elevados de la población padecen de complicaciones, y muertes prematuras o evitables en todas las etapas del curso de vida</t>
  </si>
  <si>
    <t>Deficiencia en el parque habitacional en cantidad y calidad</t>
  </si>
  <si>
    <t xml:space="preserve">Aumentada la disponibilidad de viviendas con acceso y accesibilidad universal.                                                    </t>
  </si>
  <si>
    <t>Presencia significativa de prácticas y patrones culturales que limitan el desarrollo integral de la población en la República Dominicana</t>
  </si>
  <si>
    <t>Limitada aplicación de las normativas que regulan la atención en salud</t>
  </si>
  <si>
    <t xml:space="preserve">Limitado acceso de las mujeres a los servicios de salud en la zona urbana y rural  </t>
  </si>
  <si>
    <t xml:space="preserve">Limitado acceso a la propiedad de la tierra </t>
  </si>
  <si>
    <t>Limitado acceso al crédito agricola</t>
  </si>
  <si>
    <t>Predominio de una masculinidad negativa y de violencia contra las mujeres.</t>
  </si>
  <si>
    <t xml:space="preserve">Violencia contra las mujeres e intrafamiliar </t>
  </si>
  <si>
    <t>Cultura para una mejor calidad de vida</t>
  </si>
  <si>
    <t>Falta de personal para el fortalecimiento de los servicios de atención a la violencia contra las mujeres.</t>
  </si>
  <si>
    <t>Enfoque de género</t>
  </si>
  <si>
    <t>Establece el marco internacional de derechos de las mujeres y aboga por la erradicación de todas las formas de discriminación que las afectan.</t>
  </si>
  <si>
    <r>
      <t xml:space="preserve">                                                                                         </t>
    </r>
    <r>
      <rPr>
        <b/>
        <sz val="10"/>
        <color theme="1"/>
        <rFont val="Times New Roman"/>
        <family val="1"/>
      </rPr>
      <t>Convención para la Erradicación de la Violencia contra las Mujeres (Belem Do Pará) de 1994</t>
    </r>
    <r>
      <rPr>
        <sz val="10"/>
        <color theme="1"/>
        <rFont val="Times New Roman"/>
        <family val="1"/>
      </rPr>
      <t xml:space="preserve">, que establece el derecho de las mujeres a una vida libre de violencia; define la violencia contra la mujer como una violación de los derechos humanos; y se enfoca en prevenirla, sancionarla y erradicarla en los ámbitos público y privado.      </t>
    </r>
  </si>
  <si>
    <t xml:space="preserve">Se conoce como la Convención Interamericana para Prevenir, Sancionar y Erradicar la Violencia contra la Mujer. Define la violencia contra las mujeres como una violación de derechos humanos y establece el derecho de las mujeres a vivir una vida libre de violencia. </t>
  </si>
  <si>
    <t>Dirección de Derechos Integrales de la Mujer</t>
  </si>
  <si>
    <r>
      <t>¿Sobre cuáles aspectos del problema o los problemas identificados en el resultado PNPSP, la institución tiene el mandato legal de intervenir?</t>
    </r>
    <r>
      <rPr>
        <b/>
        <sz val="12"/>
        <rFont val="Times New Roman"/>
        <family val="1"/>
      </rPr>
      <t xml:space="preserve"> </t>
    </r>
    <r>
      <rPr>
        <i/>
        <sz val="12"/>
        <rFont val="Times New Roman"/>
        <family val="1"/>
      </rPr>
      <t xml:space="preserve">[indicar la respuesta]  </t>
    </r>
    <r>
      <rPr>
        <sz val="12"/>
        <rFont val="Times New Roman"/>
        <family val="1"/>
      </rPr>
      <t>En virtud de la Ley 86-99 el MMUJER tiene la rectoría sobre la formulación de políticas públicas para la equidad e igualdad de género. Es responsable por la aplicación de la política transversal de equidad de género establecida en la END 2030 (Ley 1-12 y Decreto 134-14). Bajo estos postulados tiene mandato para intervenir en todos los ámbitos de políticas que se relacionen con las barreras que frenan la participación plena de las mujeres en el mercado laboral en igualdad de condiciones, a fin de que puedan alcanzar la autonomía económica. Conjuntamente con el MEPyD, SUPÉRATE, CONADIS, CONANI y otras instituciones, el MMUJER suscribió el convenio marco que procura el desarrollo de Comunidades de Cuidado, Mesas de Cuidado y Planes de Cuidado en todo el país, iniciando en Azua y en Santo Domingo Este, un esfuerzo que debe conducir a la formulación y aprobación de una política nacional de cuidado para la redistricución de la responsabilidad por el cuidado y facilitar la incorporación de las mujeres al mercado laboral.</t>
    </r>
  </si>
  <si>
    <r>
      <rPr>
        <b/>
        <sz val="12"/>
        <rFont val="Times New Roman"/>
        <family val="1"/>
      </rPr>
      <t>Problemas institucionales:</t>
    </r>
    <r>
      <rPr>
        <sz val="12"/>
        <rFont val="Times New Roman"/>
        <family val="1"/>
      </rPr>
      <t xml:space="preserve"> 1) Predominio de una masculinidad negativa y de violencia contra las mujeres.                                                                    2) Violencia contra las mujeres e intrafamiliar.                                                                                                                 3) El feminicidio no está tipificado en la legislación vigente.
</t>
    </r>
  </si>
  <si>
    <t>Limitada formación ciudadana en valores, actitudes y comportamientos para una cultura de paz y convivencia.</t>
  </si>
  <si>
    <t>Embarazos en adolescentes</t>
  </si>
  <si>
    <t xml:space="preserve">Limitadas oportunidades formativas técnicas para las mujeres </t>
  </si>
  <si>
    <t>Barreras estructurales que limitan el acceso de las mujeres a la vivienda</t>
  </si>
  <si>
    <t>Limitado acceso de las mujeres a los servicios de salud en la zona urbana y en la rural.</t>
  </si>
  <si>
    <t xml:space="preserve">El sistema de atención de salud centrado en lo curativo limita los derechos de las mujeres en materia de salud sexual y reproductiva. </t>
  </si>
  <si>
    <t>Limitada formación ciudadana en valores, actitudes y comportamientos para una cultura de paz y convivencia</t>
  </si>
  <si>
    <t>Invisibilización del aporte de las mujeres a la cadena de valor de la producción agropecuaria</t>
  </si>
  <si>
    <t>Limitado acceso a la propiedad de la tierra</t>
  </si>
  <si>
    <t>Violencia contra las mujeres e intrafamiliar</t>
  </si>
  <si>
    <t>El feminicidio no está tipificado en la legislación vigente.</t>
  </si>
  <si>
    <t>Hacia una Institucionalidad Eficiente y Democrática</t>
  </si>
  <si>
    <t>Predominio de cultura que discrimina a las mujeres mediante la asignación de roles estereotipados a hombres y a mujeres.</t>
  </si>
  <si>
    <t xml:space="preserve">Inequidad en el acceso de las mujeres al mercado laboral y a mejores empleos y salarios.                                                 </t>
  </si>
  <si>
    <t xml:space="preserve">Limitadas oportunidades de formación técnica para las mujeres </t>
  </si>
  <si>
    <t xml:space="preserve">Inequidad en el acceso de las mujeres al mercado laboral y a mejores empleos y salarios.           </t>
  </si>
  <si>
    <t>Injusta división sexual del trabajo que impidea las mujeres tener control sobre su tiempo</t>
  </si>
  <si>
    <t>Porcentaje de mujeres ocupadas en el sector agropecuario</t>
  </si>
  <si>
    <t>Porcentaje de mujeres trabajadoras por cuenta propia que están afiliadas al SFS</t>
  </si>
  <si>
    <t>Limitado acceso al crédito y al financiamiento para la vivienda (a las mujeres)</t>
  </si>
  <si>
    <t>La injusta división sexual del trabajo que impide a las mujeres tener control sobre su tiempo*.</t>
  </si>
  <si>
    <t>Ministerio de la Mujer. Plan Nacional de Equidad e Igualdad de Género PLANEG III, (versión digital), 2018. Ministerio de la Mujer. Plan Estrategico por una Vida Libre de Violencia para las Mujeres. Noviembre 2020.</t>
  </si>
  <si>
    <t>Obstaculiza la autonomia económica de las mujeres, aumenta su dependencia y su exposición a la violencia.</t>
  </si>
  <si>
    <t>Aumenta el riesgo de pobreza y de marginalidad en la población femenina y en los hogares con jefatura femenina.</t>
  </si>
  <si>
    <t>Limita la participación de las mujeres en los espacios de toma de decisiones en la sociedad.</t>
  </si>
  <si>
    <t>Feminicidios, embarazos de adolescentes, uniones tempranas y familias mutiladas.</t>
  </si>
  <si>
    <t>Traumas psicológicos para las mujeres víctimas y sus hijos e hijas.</t>
  </si>
  <si>
    <t>La cultura de asignación de roles estereotipados a hombres y a mujeres..</t>
  </si>
  <si>
    <t xml:space="preserve"> (2) Problema público institucional priorizado:  La injusta división sexual del trabajo que impide a las mujeres tener control sobre su tiempo</t>
  </si>
  <si>
    <t xml:space="preserve"> (3) Problema público institucional priorizado:  Brecha de participación femenina en espacios/niveles de toma de decisiones</t>
  </si>
  <si>
    <t xml:space="preserve"> (5) Problema público institucional priorizado:  Violencia contra las mujeres e intrafamiliar.</t>
  </si>
  <si>
    <t xml:space="preserve"> (6) Problema público institucional priorizado:  El predominio de una masculinidad negativa y de violencia contra las mujeres.</t>
  </si>
  <si>
    <r>
      <rPr>
        <b/>
        <sz val="12"/>
        <color rgb="FF000000"/>
        <rFont val="Times New Roman"/>
        <family val="1"/>
      </rPr>
      <t xml:space="preserve">Problemas institucionales: </t>
    </r>
    <r>
      <rPr>
        <sz val="12"/>
        <color rgb="FF000000"/>
        <rFont val="Times New Roman"/>
        <family val="1"/>
      </rPr>
      <t xml:space="preserve">
1. Inequidad en el acceso de las mujeres al mercado laboral y a mejores empleos y salarios.                                                 2. Limitadas oportunidades de formación técnica para las mujeres, 
3. Injusta división sexual del trabajo, que impide a las mujeres tener control sobre su tiempo.</t>
    </r>
  </si>
  <si>
    <t>Injusta división sexual del trabajo que impidea las mujeres tener control sobre su tiempo*</t>
  </si>
  <si>
    <t>* Este problema también se consigna en la política de Empleo Decente, Formal y Suficiente, pero aquí se utiliza un indicador que responde al empleo en el sector agropecuario.</t>
  </si>
  <si>
    <t>Limitado acceso de las mujejres al crédito y al  financiamiento para adquirir una vivienda.</t>
  </si>
  <si>
    <t xml:space="preserve"> El sistema de atención de salud centrado en lo curativo limita los derechos de las mujeres en materia de salud sexual y reproductiva.</t>
  </si>
  <si>
    <t xml:space="preserve">Barreras estructurales que limitan el acceso de la mujeres a la vivienda  </t>
  </si>
  <si>
    <t>Nombre del indicador: Tasa neta de cobertura en la modalidad técnico-profesional</t>
  </si>
  <si>
    <t>Tipo de resultados</t>
  </si>
  <si>
    <t>Estratégicos</t>
  </si>
  <si>
    <t>Nombre del indicador: Brecha absoluta de género en tasa de desocupación ampliada.</t>
  </si>
  <si>
    <t>Nombre del indicador: Porcentaje de actividad ampliada femenina.</t>
  </si>
  <si>
    <t>Nombre del indicador: Tasa global de participación femenina</t>
  </si>
  <si>
    <t>Nombre del indicador: Tasa de ocupación femenina</t>
  </si>
  <si>
    <t>Nombre del indicador: Porcentaje de mujeres trabajadoras por cuenta propia que están afiliadas al SFS</t>
  </si>
  <si>
    <t>Nombre del indicador: Razón de mortalidad materna (por 100,000 nacidos vivos)</t>
  </si>
  <si>
    <t>Nombre del indicador: Tasa de mortalidad neonatal por cada 1,000 nacidos vivos (nacional)</t>
  </si>
  <si>
    <t>Nombre del indicador: Porcentaje de mujeres en la zona rural ocupadas dedicadas al trabajo no remunerado con respecto a las mujeres ocupadas en la zona rural</t>
  </si>
  <si>
    <t>Nombre del indicador: Porcentaje de mujeres ocupadas en el sector agropecuario</t>
  </si>
  <si>
    <t>Nombre del indicador: Porcentaje de mujeres beneficiadas a través del crédito del Bagrícola</t>
  </si>
  <si>
    <t>Nombre del indicador: Brecha del ingreso laboral promedio mensual en ocupación principal sector agropecuario femenino-masculino</t>
  </si>
  <si>
    <t>Nombre del indicador: Razón de feminicidios por cada 100 homicidios de mujeres</t>
  </si>
  <si>
    <t>Nombre del indicador: Tasa de denuncias de violencia intrafamiliar por cada 100 mil habitantes</t>
  </si>
  <si>
    <t xml:space="preserve">Nombre del indicador: Tasa de mortalidad infantil  (por cada 1,000 nacidos vivos) </t>
  </si>
  <si>
    <t>Nombre del indicador: Partos en adolescentes en establecimientos de la red pública (%)</t>
  </si>
  <si>
    <t>Disminuidos los embarazos en población adolescente.</t>
  </si>
  <si>
    <t>Reducidas las muertes prevenibles por causas seleccionadas de interés para la salud pública nacional (incluye muertes maternas, neonatales, por ENT).</t>
  </si>
  <si>
    <t>Total de la población en edad oficial para el nivel secundario, modalidad técnico-profesional</t>
  </si>
  <si>
    <t>Annual</t>
  </si>
  <si>
    <t>Ministerio de Educación de la República Dominicana e INFOTEP</t>
  </si>
  <si>
    <t>Muestra la cobertura educativa respecto de la población que de acuerdo con su edad debería estar en el nivel educativo secundario, modalidad técnico-profesional. Un porcentaje cercano a 100 indica que la escuela está satisfaciendo la demanda educativa en esta modalidad.</t>
  </si>
  <si>
    <t>Uno de los mayores desafíos en la región de ALC es el fortalecimiento de los vínculos entre las autoridades educativas con el sector productivo, para elevar el nivel de importancia de la educación técnico profesional ante los tomadores de decisiones.</t>
  </si>
  <si>
    <t>Mide la diferencia en la tasa de desocupación entre hombres y mujeres, considerando tanto a los desempleados que buscan activamente trabajo como a los que estarían dispuestos a trabajar pero no están buscando empleo.</t>
  </si>
  <si>
    <t>Individualmente la tasa de desocupación ampliada para hombres se calcula dividiendo el número de hombres desoccupados (los que buscan trabajo activamente y los que estarín dispuestos a trabajar) entre la fuerza laboral total masculaina y el resultado se multiplica por 100 para expresarlo como porcentaje. La desocupación ampliada de las mujeres se calcula de manera similar, con la población femenina desocupada en este caso.</t>
  </si>
  <si>
    <t>Se puede desagregar por región.</t>
  </si>
  <si>
    <t>Trimestral (frecuencia de la Encuesta Nacional Ampliada de Fuerza de Trabajo del Banco Central de la RD).</t>
  </si>
  <si>
    <t>Mientras más bajo el porcentaje es menor la brecha.</t>
  </si>
  <si>
    <t>Implementar política nacional de cuidado que contribuya a la inserción de las mujeres en el mercado laboral.</t>
  </si>
  <si>
    <t>Mide la proporción de mujeres en edad de trabajar que están activamente en el mercado laboral, incluyendo tanto a las que trabajan como a las que buscan empleo.</t>
  </si>
  <si>
    <t>Población femenina total en edad de trabajar</t>
  </si>
  <si>
    <t>(Número de mujeres en edad de trabajar que está empleada o buscando empleo / Número total de mujeres en edad de trabajar) * 100</t>
  </si>
  <si>
    <t>Número de mujeres en edad de trabajar que están empleadas o buscando empleo</t>
  </si>
  <si>
    <t>Número total de mujeres en edad de trabajar</t>
  </si>
  <si>
    <t>Se calcula dividiendo el número total de mujeres en edad de trabajar que están empleadas o buscando empleo entre el número total de mujeres en edad de trabajar y multiplicando el resultado por 100.</t>
  </si>
  <si>
    <t>Implementar política nacional de cuidado que contribuya a que las mujeres puedan hacer uso de su tiempo para dedicarse al trabajo remunerado.</t>
  </si>
  <si>
    <t>Por regiones</t>
  </si>
  <si>
    <t>Mientras más alto el porcentaje mayor es la participación femenina en el mercado laboral</t>
  </si>
  <si>
    <t xml:space="preserve">Mide la proporción de mujeres en edad de trabajar que están empleadas o buscando empleo </t>
  </si>
  <si>
    <t>(Número de mujeres en la fuerza laboral /Número de mujeres en edad de trabajar) * 100.</t>
  </si>
  <si>
    <t xml:space="preserve">Se toma el número de mujeres en la fuerza laboral y se divide entre el número total de mujeres en edad de trabajar, y el resultado se multiplica por 100, obteniéndose así el porcentaje. </t>
  </si>
  <si>
    <t>Implementar política nacional de cuidado que contribuya a la inserción laboral de las mujeres.</t>
  </si>
  <si>
    <t>Regional y por rama de la economía</t>
  </si>
  <si>
    <t>Mientras mayor sea el porcentaje mayor es la B101participación femenina en el mercado laboral</t>
  </si>
  <si>
    <t>Número de mujeres en la fuerza laboral (las que están trabajando)</t>
  </si>
  <si>
    <t>Mide la proporción de mujeres que se desempeñan como emprendedoras o trabajadoras independientes y que están cubiertas por el sistema de salud.</t>
  </si>
  <si>
    <t>Número total de mujeres trabajadora por cuenta propia en el país</t>
  </si>
  <si>
    <t>Se divide el número de mujeres trabajadoras por cuenta propia afiliadas al SFS entre el número de mujeres trabajadoras por cuenta propia en el país y el resultado se multiplica por 100.</t>
  </si>
  <si>
    <t>(Número de mujeres trabajadoras por cuenta propia afiliadas al SFS / Número de mujeres trabajadoras por cuenta propia en el país) *100.</t>
  </si>
  <si>
    <t>Regional</t>
  </si>
  <si>
    <t>Tesorería de la Seguridad Social</t>
  </si>
  <si>
    <t>Mientras más alto el porcentaje mayor el número de trabajadoras por cuenta propia con cobertura de salud.</t>
  </si>
  <si>
    <t>Mide la diferencia entre los ingresos de hombres y mujeres en el mismo trabajo o en trabajos comparables</t>
  </si>
  <si>
    <t>Mediana del ingreso del trabajo de los hombres</t>
  </si>
  <si>
    <t>(Diferencia en la mediana del ingreso del trabajo de los hombres y el ingreso del trabajo de las mujeres /Mediana del ingreso del trabajo de los hombres) * 100.</t>
  </si>
  <si>
    <t>Diferencia en la mediana del ingreso del trabajo de los hombres y el ingreso del trabajo de las lmujeres</t>
  </si>
  <si>
    <t>Se calcula la mediana del ingreso del trabajo de los hombres y la de las mujeres y se establece la diferencia entre la primera y la segunda; el resultado se divide entre la mediana del ingreso del trabajo de los hombres.</t>
  </si>
  <si>
    <t>Implementar políticas públicas dirigidas a combatir la discriminación de género en el mercado laboral (A igual trabajo igual salario).</t>
  </si>
  <si>
    <t>Se puede hacer por rama de la economía.</t>
  </si>
  <si>
    <t>Mientras más bajo el porcentaje menor es la brecha salarial de género.</t>
  </si>
  <si>
    <t>(Número de mujeres que participan en el espacio considerado / número total de personas que participan en el espacio considerado) * 100</t>
  </si>
  <si>
    <t>Mide el número de mujeres que fallecen durante un año determinado a causa de complicaciones relacionadas con el embarazo o el parto, por cada 100.000 nacidos vivos ese mismo año. Incluye las muertes causadas por complicaciones de abortos naturales o provocados.</t>
  </si>
  <si>
    <t>Número de mujeres que fallecen debido a complicaciones relacionadas con el embarazo o el parto</t>
  </si>
  <si>
    <t>Número total de nacidos vivos</t>
  </si>
  <si>
    <t>(Número de mujeres que fallecen debido a complicaciones relacionadas con el embarazo o el parto / Número total de nacidos vivos) * 100,000</t>
  </si>
  <si>
    <t>El número de mujeres que fallecen a causa de cmplicaciones relacionadas con el embarazo o el parto (abortos incluidos) se divide entre el número total de nacidos vivos y el resultado se multiplica por 100,000.</t>
  </si>
  <si>
    <t xml:space="preserve">Procurar un cambio cultural en la atención de salud, para tomar en cuenta determinantes socioeconómicos que limitan los derechos de las mujeres en materia de salud sexual y reproductiva. </t>
  </si>
  <si>
    <t>Servicio Nacional de Salud (SNS)</t>
  </si>
  <si>
    <t>Mide la mortalidad en el primer año de vida.</t>
  </si>
  <si>
    <t>Número de muertes de niños menores de un año (en un año específico)</t>
  </si>
  <si>
    <t>Número total de nacidos vivos en un período de un año específico</t>
  </si>
  <si>
    <t>(Número de muertes de niños menores de un año / Número total de nacidos vivos) *1000. Los datos deben corresponder al mismo período de un año.</t>
  </si>
  <si>
    <t>Se divide el número de muertes de niños menores de un año ocurridas en un año determinado entre el número total de nacidos vivos ese mismo año, y el resultado se multiplica por 1,000.</t>
  </si>
  <si>
    <t>Que la atención de salud otorgue mayor importancia a los factores socioeconómicos que contribuyen a la vulnerabilidad de grandes segmentos de población.</t>
  </si>
  <si>
    <t>Nacional</t>
  </si>
  <si>
    <t>Mide la mortalidad que ocurre dentro del primer mes de vida, desde el nacimiento hasta antes de cumplir 28 días.</t>
  </si>
  <si>
    <t>Número de defunciones de niños menores de 28 días de edad en un año determinado.</t>
  </si>
  <si>
    <t>Número total de niños nacidos vivos en el mismo año.</t>
  </si>
  <si>
    <t>(Número de defunciones neonatales / Número de nacidos vivos) * 1,000</t>
  </si>
  <si>
    <t>Se divide el total de las defunciones neonatales (de menores de 28 días de nacidos) entre el total de nacidos vivos registrados en un período de un año (debe tratarse del mismo año para el numerador y para el denominador).</t>
  </si>
  <si>
    <t>Permite la comparación internacional.</t>
  </si>
  <si>
    <t>Mide la cantidad de partos de madres adolescentes con relación al total de partos atendidos en la red pública de salud.</t>
  </si>
  <si>
    <t>Número total de partos atendidos en la red pública de salud en el mismo año</t>
  </si>
  <si>
    <t>(Número de partos de niñas y adolescentes entre 10 y 19 años / Número total de partos) * 100</t>
  </si>
  <si>
    <t>Se divide el número de partos de niñas y adolescentes entre 10 y 19 años atendidos en la red pública entre el número total de partos atendidos en la red pública para el mismo año y el resultado se multiplica por 100.</t>
  </si>
  <si>
    <t>Nacional y regional</t>
  </si>
  <si>
    <t>Mide la proporción de mujeres en la zona rural ocupadas en labores no remuneradas en relacion con el total de mujeres ocupadas en la zona rural.</t>
  </si>
  <si>
    <t>Número total de mujeres en la zona rural ocupadas en labores no remuneradas</t>
  </si>
  <si>
    <t>Número total de mujeres ocupadas en la zona rural</t>
  </si>
  <si>
    <t>(Número total de mujeres en la zona rural ocupadas en labores no remuneradas / Número total de mujeres ocupadas en la zona rural) * 100</t>
  </si>
  <si>
    <t>Se divide el número total de mujeres en la zona rural ocupadas en labores no remuneradas entre el número total de mujeres ocupadas en la zona rural y el resultado se multiplica por 100.</t>
  </si>
  <si>
    <t>Quinquenal</t>
  </si>
  <si>
    <t>ONE (ENHOGAR)</t>
  </si>
  <si>
    <t>Mide la cantidad mujeres ocupadas en el sector agropecuario con relación al número total de personas ocupadas en este sector.</t>
  </si>
  <si>
    <t>Número total de mujeres ocupadas en el sector agropecuario</t>
  </si>
  <si>
    <t>Número total de personas ocupadas en el sector agropecuario</t>
  </si>
  <si>
    <t>(Número total de mujeres ocupadas en el sector agropecuario / número total de personas ocupadas en el sector agropecuario) * 100</t>
  </si>
  <si>
    <t>Se divide el total de mujeres ocupadas en el sector agropecuario entre el número total de personas ocupadas en el sector agropecuario y el resultado se multiplica por 100.</t>
  </si>
  <si>
    <t>ONE y Ministerio de Agricultura</t>
  </si>
  <si>
    <t>Permite la comparación internacional</t>
  </si>
  <si>
    <t>Mide la diferencia entre los ingresos de hombres y mujeres en el mismo trabajo o en trabajos comparables en el sector agropecuario.</t>
  </si>
  <si>
    <t>ONE, Ministerio de Agricultura</t>
  </si>
  <si>
    <t>Mide la proporción de mujeres beneficiarias del crédico del Bagrícola en relación con el total de beneficiarios.</t>
  </si>
  <si>
    <t>Número de mujeres beneficiarias del crédito del Bagrícola en un período de un año</t>
  </si>
  <si>
    <t>Número total de beneficiarios del crédito del Bágricola en un periodo de un año (hombres y mujeres)</t>
  </si>
  <si>
    <t>Se divide el número de mujeres beneficiarias entre el número total de beneficiarios del crédito agrícola y el resultado se multiplica por 100</t>
  </si>
  <si>
    <t>(Número de mujeres beneficiarias del crédito del Bagrícola / Número total de beneficiarios del crédito del Bagrícola) * 100.</t>
  </si>
  <si>
    <t>Implementar políticas que contribuyan a la inserción laboral de las mujeres en el sector agropecuario.</t>
  </si>
  <si>
    <t>Banco Agrícola</t>
  </si>
  <si>
    <t>Mide la cantidad de feminicidios que se producen en el país por cada 100 homicidios de mujeres, un parámetro que permite la comparación internacional.</t>
  </si>
  <si>
    <t>Número total de feminicidios ocurridos en un año</t>
  </si>
  <si>
    <t xml:space="preserve">1. Reducidos los feminicidios.                                                                     2. Reducido el porcentaje de feminicidios respecto al total de homicidios de mujeres.                                                                                                   3. Aumentada la cantidad de denuncias de víctimas de violencia e intrafamiliar. </t>
  </si>
  <si>
    <t xml:space="preserve">Mide mide la proporción de mujeres en edad de trabajar que están empleadas </t>
  </si>
  <si>
    <t>Población femenina en edad de trabajar que está ocupada</t>
  </si>
  <si>
    <t>e</t>
  </si>
  <si>
    <t>(Población femenina en edad de trabarar que está ocupada / Población femenina total en edad de trabajar) *100</t>
  </si>
  <si>
    <t xml:space="preserve">Se toma el total de la población femenina en edad de trabajar (15 años o más) que está ocupada y se divide entre el total de población femenina en edad de trabajar. El resultado se multiplica por 100, obteniéndose así el porcentaje. </t>
  </si>
  <si>
    <t>Mientras más bajo el porcentaje mayor es la brecha de participación femenina en el mercado laboral</t>
  </si>
  <si>
    <t>Permite la comparación con otros países.</t>
  </si>
  <si>
    <t>Diferencia en la mediana del ingreso del trabajo de los hombres y el ingreso del trabajo de las mujeres en el sector agropecuario en un período de un mes.</t>
  </si>
  <si>
    <t>Mediana del ingreso mensual del trabajo de los hombres en el sector agropecuario</t>
  </si>
  <si>
    <t>(Diferencia en la mediana del ingreso mensual del trabajo de los hombres y el ingreso mensual del trabajo de las mujeres /Mediana del ingreso mensual del trabajo de los hombres) * 100. Todo referido al sector agropecuario.</t>
  </si>
  <si>
    <t>Se calcula la mediana del ingreso mensual del trabajo de los hombres y la de las mujeres en el sector agropecuario y se establece la diferencia entre la primera y la segunda; el resultado se divide entre la mediana del ingreso mensual del trabajo de los hombres en el sector agropecuario.</t>
  </si>
  <si>
    <t>Visualiza las brechas de género en el acceso al crédito agrícola</t>
  </si>
  <si>
    <t xml:space="preserve">1. Reducidos los feminicidios.                                                                      2. Reducido el porcentaje de feminicidios respecto al total de homicidios de mujeres.                                                                                                   3. Aumentada la cantidad de denuncias de víctimas de violencia e intrafamiliar. </t>
  </si>
  <si>
    <t>Número total de homicidios de mujeres ocurridos en el mismo año dividido entre 100</t>
  </si>
  <si>
    <t>Se divide el número total de feminicidios ocurridos en el país en el año considerado, y se divide entre el número de homicidios de mujeres que se producen en el país en un año dividido entre 100, y el resultado se multiplica por 100 para obtener el porcentaje.</t>
  </si>
  <si>
    <t>Cantidad de feminicidios donde la mujer es asesinada por su pareja o ex pareja</t>
  </si>
  <si>
    <t>Mide la cantidad de denuncias de violencia intrafamiliar que se producen en un período de un año por cada 100 mil habitantes.</t>
  </si>
  <si>
    <t>Número de denuncias de violencia intrafamiliar registradas en un año</t>
  </si>
  <si>
    <t>Registros del MINERD y de INFOTEP</t>
  </si>
  <si>
    <t>Registros de la Tesorería de la Seguridad Social y ENCFT del BCRD</t>
  </si>
  <si>
    <t>ENCFT del BCRD</t>
  </si>
  <si>
    <t>Encuesta Nacional Continua de Fuerza de Trabajo del Banco Central de la República Dominicana (ENCFT del BCRD)</t>
  </si>
  <si>
    <t>Registros del Servicio Nacional de Salud (SNS)</t>
  </si>
  <si>
    <t>Registros de la Procuraduría General de la RD y de la Policía Nacional</t>
  </si>
  <si>
    <t>Nombre del indicador: Porcentaje de viviendas con conexión al acueducto dentro de la vivienda</t>
  </si>
  <si>
    <t>Nombre del indicador: Porcentaje de viviendas con inodoros conectados al sistema de alcantarillado</t>
  </si>
  <si>
    <t>Número de viviendas conectadas al acueducto dentro de la vivienda</t>
  </si>
  <si>
    <t>Número total de viviendas</t>
  </si>
  <si>
    <t>(Número de viviendas conectadas al acueducto dentro de la vivienda / Número total de viviendad) * 100</t>
  </si>
  <si>
    <t>Se divide el número de viviendas conectadas al acueducto dentro de la vivieda entre el número total de viviendas, y el resultado se multiplica por 100 para obtener el porcentaje.</t>
  </si>
  <si>
    <t>INAPA, Corporaciones de Acueductos y Alcantarillados y ONE (ENHOGAR).</t>
  </si>
  <si>
    <t>Mide la cantidad de viviendas con inodoros conectados al sistema de alcantarillado en relación con el número total de viviendas.</t>
  </si>
  <si>
    <t>Número de viviendas con inodoros conectados al sistema de alcantarillado sanitario.</t>
  </si>
  <si>
    <t>Número total de viviendas.</t>
  </si>
  <si>
    <t>(Número de viviendas con inodoros conectados al sistema de alcantarillado sanitario / Número total de viviendas) * 100</t>
  </si>
  <si>
    <t>Aumentar la inversión pública en saneamiento básico, especialmente en lo que concierne a la disposición y tratamiento de aguas residuales.</t>
  </si>
  <si>
    <t>Se divide el número de viviendas con inodoros conectados al sistema de alcantarillado sanitario entre el número total de viviendas, y el resultado se multiplica por 100 para obtener el porcentaje</t>
  </si>
  <si>
    <t>Registros de INAPA y de las Corporaciones de Acueductos y Alcantarillados, así como ONE (ENHOGAR)</t>
  </si>
  <si>
    <t>FO1: Impulsar la agenda legislativa destinada a fortalecer el estado de derecho para la igualdad entre hombres y mujeres en la República Dominicana (LA. 2.3.1.2 de la END 2030).</t>
  </si>
  <si>
    <t>DA1 (D1A1)</t>
  </si>
  <si>
    <t>FO2 (F4O1)</t>
  </si>
  <si>
    <t>DA2 (D3A4)</t>
  </si>
  <si>
    <t>FO3 (F3O2)</t>
  </si>
  <si>
    <t>FA1 (F1A1)</t>
  </si>
  <si>
    <t>DO1 (D3O3)</t>
  </si>
  <si>
    <t>FA2 (F3A1)</t>
  </si>
  <si>
    <t>DO2 (D5O3)</t>
  </si>
  <si>
    <t>FA3 (F3A3)</t>
  </si>
  <si>
    <t>DO3 (D1O4)</t>
  </si>
  <si>
    <t>FO3: Fortalecer alianzas y desarrollar instrumentos para impulsar el pleno ejercicio de la autonomía económica de las mujeres.</t>
  </si>
  <si>
    <t>DA1: Gestionar mayor asignación presupuestaria para fortalecer la oferta de servicios del MMUJER y su rol de rectoría para la incorporación del enfoque de género en todas las políticas públicas.</t>
  </si>
  <si>
    <t>FA2: Promover espacios de diálogo con los distintos sectores para contrarrestar discurso sobre la ideología de género e identificar puntos de encuentro.</t>
  </si>
  <si>
    <t>FO2: Continuar  implementación de acuerdo  MMUJER-MAP para transversalizar la política de equidad de género en todo el sector público centralizado y descentralizado.</t>
  </si>
  <si>
    <t>DA2: Fortalecer la coordinación y articulación interinstitucional para superar los nudos críticos señalados en el Plan Nacional de Prevención a la Violencia para sus 4 Ejes Estratégicos (Prevención, Atención, Persecución y Sanción, y Reparación Integral).</t>
  </si>
  <si>
    <t>FA1: Promover mensajes afirmativos sobre la equidad de género en medios de comunicación masivos (privilegiando redes sociales).</t>
  </si>
  <si>
    <t>FA3: Impulsar la transversalización del enfoque de igualdad de género en la educación formal e informal y en los medios de comunicación.</t>
  </si>
  <si>
    <t>DO1: Aprovechar el apoyo de la cooperación internacional y la capacidad del personal para fortalecer y ampliar los servicios de defensoría y protección a las víctimas de violencia de género.</t>
  </si>
  <si>
    <t>DO2: Aprovechar el apoyo de la cooperación internacional y de organismos multilaterales para fortalecer el Observatorio de Igualdad (producción sistemática de estadísticas desagregadas por sexo, estudios de género, gestión del conocimiento y de la comunicación social).</t>
  </si>
  <si>
    <t>DO3: Aprovechar apoyo gubernamental para mejorar la asignación presupuestaria del MMUJER (coincide con la DA1).</t>
  </si>
  <si>
    <t>Aumentada la disponibilidad de viviendas con acceso y accesibilidad universal</t>
  </si>
  <si>
    <t xml:space="preserve">IRV03     </t>
  </si>
  <si>
    <t xml:space="preserve">IRV04     </t>
  </si>
  <si>
    <t xml:space="preserve">IISC01    </t>
  </si>
  <si>
    <t xml:space="preserve">IISC02    </t>
  </si>
  <si>
    <t xml:space="preserve">IRPR02    </t>
  </si>
  <si>
    <t xml:space="preserve">IRPR03    </t>
  </si>
  <si>
    <t xml:space="preserve"> X-XXXXXX</t>
  </si>
  <si>
    <t xml:space="preserve">IIPS01    </t>
  </si>
  <si>
    <t xml:space="preserve">IIPS03    </t>
  </si>
  <si>
    <t>IRSS06    </t>
  </si>
  <si>
    <t xml:space="preserve">IREF04    </t>
  </si>
  <si>
    <t xml:space="preserve">IREF05b   </t>
  </si>
  <si>
    <t xml:space="preserve">IREF01    </t>
  </si>
  <si>
    <t xml:space="preserve">IREF02    </t>
  </si>
  <si>
    <t xml:space="preserve">IREF03    </t>
  </si>
  <si>
    <t xml:space="preserve">IREDU16   </t>
  </si>
  <si>
    <t xml:space="preserve">IRPS13b   </t>
  </si>
  <si>
    <t>F</t>
  </si>
  <si>
    <t>*Limita el acceso al mercado laboral (incluyendo sector agropecuario) y es la raíz de la discriminación.</t>
  </si>
  <si>
    <t>Incrementada la cobertura del Primer Nivel de Atención del Sistema de Salud Dominicano</t>
  </si>
  <si>
    <t>Porcentaje de viviendas con inodoros conectados al sistema de alcantarillado sanitario</t>
  </si>
  <si>
    <t>X-XXXXX</t>
  </si>
  <si>
    <t>Proporción de servicios de salud ofertados en los Centros de Primer Nivel.</t>
  </si>
  <si>
    <t xml:space="preserve">IRPS04b </t>
  </si>
  <si>
    <t>Nombre del indicador: Proporción de servicios de salud ofertados en los Centros de Primer Nivel.</t>
  </si>
  <si>
    <t>Aumentar la inversión pública dirigida a la ampliación de la cobertura de la atención primaria de salud (primer nivel de atención) en todo el país.</t>
  </si>
  <si>
    <r>
      <t>Es importante mejorar no sólo la cantidad, sino la calidad del gasto en salud, otorgando un mayor porcentaje a la atención primaria, que constituye "</t>
    </r>
    <r>
      <rPr>
        <i/>
        <sz val="11"/>
        <color theme="1"/>
        <rFont val="Times New Roman"/>
        <family val="1"/>
      </rPr>
      <t>el enfoque más inclusivo, eficaz y efectivo para la mejora de la salud física y mental de las personas, así como su bienestar social</t>
    </r>
    <r>
      <rPr>
        <sz val="11"/>
        <color theme="1"/>
        <rFont val="Times New Roman"/>
        <family val="1"/>
      </rPr>
      <t>" (Declaración de Astaná, Kazastán, 2018).</t>
    </r>
  </si>
  <si>
    <t>Permite la comparación internacional y refleja cómo se avanza en el cierre de las brechas de atención de salud.</t>
  </si>
  <si>
    <t>Permite la comparación de la cantidad de afiliados al Sistema Nacional de Seguridad Social (régimen contributivo y subsidiado) cubiertos en un período determinado (por ejemplo, un mes o un año) con la cantidad de afiliados cubiertos en el período anterior y se puede desagregar por sexo.</t>
  </si>
  <si>
    <t>(Cantidad de afiliados/as cubiertos/as en el período actual - Cantidad de afiliados/as cubiertos/as en el período anterior)</t>
  </si>
  <si>
    <t>Cantidad de afiliados/as cubiertos/as en el período anterior.</t>
  </si>
  <si>
    <t>Incremento (%) = [(Cantidad de afiliados/as cubiertos/as en el período actual - Cantidad de afiliados/as cubiertos/as en el período anterior) / Cantidad de afiliados/as cubiertos/as en el período anterior] * 100</t>
  </si>
  <si>
    <t>Se resta la cantidad de afiliados/as cubiertos/as en el período actual menos la cantidad de afiliados/as cubiertos/as en el período anterior, y se divide entre la cantidad de afiliados/as cubiertos/as en el período anterior.  El resultado de la división se multiplica por 100 para obtener el porcentaje.</t>
  </si>
  <si>
    <t>No hay indicador</t>
  </si>
  <si>
    <r>
      <t>El indicador "Porcentaje de participación femenina en el sector formal de cultura (cine)" que aparece atado al resultado de "Reducida la tolerancia social hacia conductas discriminatorias" es un indicador muy limitado para capturar la complejidad de la discriminación de género. Fue eliminado de la lista de indicadores "</t>
    </r>
    <r>
      <rPr>
        <i/>
        <sz val="10"/>
        <color rgb="FFFF0000"/>
        <rFont val="Times New Roman"/>
        <family val="1"/>
      </rPr>
      <t>Porcentaje de dominicanos que creen que los hombres son mejores líderes políticos que las mujeres</t>
    </r>
    <r>
      <rPr>
        <sz val="10"/>
        <color rgb="FFFF0000"/>
        <rFont val="Times New Roman"/>
        <family val="1"/>
      </rPr>
      <t xml:space="preserve">" que capturaba un poco mejor la discriminación de género, por lo que </t>
    </r>
    <r>
      <rPr>
        <u/>
        <sz val="10"/>
        <color rgb="FFFF0000"/>
        <rFont val="Times New Roman"/>
        <family val="1"/>
      </rPr>
      <t>se deja sin indicador</t>
    </r>
    <r>
      <rPr>
        <sz val="10"/>
        <color rgb="FFFF0000"/>
        <rFont val="Times New Roman"/>
        <family val="1"/>
      </rPr>
      <t>.</t>
    </r>
  </si>
  <si>
    <t>Brecha de género en ingreso laboral**</t>
  </si>
  <si>
    <t>**A falta de indicadores que capturen la discriminación de género en el acceso a una vivienda digna se repite este indicador que también se consigna en la política de Empleo, porque representa la raíz de las barreras estructurales que limitan el acceso de las mujeres a una vivienda digna.</t>
  </si>
  <si>
    <t>Número de mujeres trabajadoras por cuenta propia afiliadas al Seguro Familiar de Salud (SFS)</t>
  </si>
  <si>
    <t xml:space="preserve">Proporción de servicios de salud ofertados en los Centros de Primer Nivel. </t>
  </si>
  <si>
    <t>Mide la cantidad de viviendas que tienen conexión al acueducto dentro de la vivienda en relación con el total de viviendas.</t>
  </si>
  <si>
    <t>Aumentar la inversión pública en el abastecimiento continuo de agua potable dentro de las viviendas en todas las regiones del país.</t>
  </si>
  <si>
    <t>Porcentaje de viviendas con inodoros conectados al sistema de alcantarillado</t>
  </si>
  <si>
    <t xml:space="preserve">Nombre del indicador: Brecha de género en ingreso laboral </t>
  </si>
  <si>
    <t>Reducida la tolerancia social hacia conductas discriminatorias.</t>
  </si>
  <si>
    <t xml:space="preserve">IRES08 </t>
  </si>
  <si>
    <t>Nombre del indicador: Tasa de feminicidios íntimos por cada 10,000 mujeres</t>
  </si>
  <si>
    <t>Mide la frecuencia de feminicidios cometidos por una pareja actual o ex pareja</t>
  </si>
  <si>
    <t>Se divide el número total de feminicidios íntimos por la población femenina total y se multiplica el resultado por 10,000.</t>
  </si>
  <si>
    <t>Tasa (por c/10,000)</t>
  </si>
  <si>
    <t xml:space="preserve"> Población femenina total del país.</t>
  </si>
  <si>
    <t>(Número de feminicidios donde la mujer es asesinada por su pareja o ex pareja / Población femenina total del país) *10,0000</t>
  </si>
  <si>
    <t>Frenar la tolerancia social hacia las conductas machistas y violentas y educar a los hombres en masculinidad positiva.</t>
  </si>
  <si>
    <t>Nacional, y podría hacerse por territorios (municipios, provincias, regiones).</t>
  </si>
  <si>
    <t>Número de habitantes del país dividido entre 100,000</t>
  </si>
  <si>
    <t>[Número de denuncias de violencia intrafamiliar registradas / (Número de habitantes del país / 100,000)] *100</t>
  </si>
  <si>
    <t>[Número de feminicidios que se producen en el país en un año / (Número de homicidios de mujeres que se producen en el país en un año / 100)] * 100</t>
  </si>
  <si>
    <t>Tasa de desocupación ampliada de las mujeres - Tasa de desocupación ampliada de los hombres</t>
  </si>
  <si>
    <t>"Incrementada la participación de las mujeres en espacios políticos"</t>
  </si>
  <si>
    <t>Para lograr que aumente la participación femenina en los espacios de decisión política, los partidos políticos deben asumir la equidad de género como un valor importante de la democracia, y contribuir a romper con la cultura de asignación de roles estereotipados a hombres y a mujeres.</t>
  </si>
  <si>
    <t>Que la atención de salud otorgue mayor importancia a los factores socioeconómicos que contribuyen a la vulnerabilidad de grandes segmentos de población y en particular de las mujeres.</t>
  </si>
  <si>
    <t>Número de partos de niñas y adolescentes entre los 10 y los 19 años de edad atendidos en la red pública en un año determinado</t>
  </si>
  <si>
    <t>Intermedio</t>
  </si>
  <si>
    <t>Porcentaje de alumnos/as, en edad normativa, inscritos al inicio del ciclo escolar en un nivel secundario, modalidad técnico-profesional, con respecto a la población en edad de cursar ese nivel.</t>
  </si>
  <si>
    <t>Total de alumnos/as de nuevo ingreso al grado del nivel secundario, modalidad técnico-profesional, en el rango de edad oficial</t>
  </si>
  <si>
    <t>Total de alumnos/as de nuevo ingreso al grado del nivel secundario, modalidad técnico-profesional, en el rango de edad oficial / Total de la población en edad oficial para el nivel secundario, modalidad técnico-profesional, *100</t>
  </si>
  <si>
    <t xml:space="preserve">Se toma el total de de alumnos/as de nuevo ingreso al grado del nivel secundario, modalidad técnico-profesional, en el rango de edad oficial y se divide entre el total de la población en edad oficial para el nivel secundario, modalidad técnico-profesional, y el resultado se multiplica por 100, obteniéndose así el porcentaje. </t>
  </si>
  <si>
    <t>Se puede desagregar por sexo de los alumnos/as, zona de residencia y discapacidad.</t>
  </si>
  <si>
    <t>La desagregación por sexo permite dar seguimiento al número de mujeres que acceden a la educación técnico-profesional y por tanto que son habilitadas para acceder al mercado laboral.</t>
  </si>
  <si>
    <t>Intermedios</t>
  </si>
  <si>
    <t>Nombre del indicador: Disponibilidad de servicios de cuidado por provincia</t>
  </si>
  <si>
    <t>Mide el incremento en el acceso a servicios de cuidado por provincia para los distintos segmentos de población con necesidad de atención (primera infancia, discapacitados/as, enfermos/as, etc.).</t>
  </si>
  <si>
    <t>Porcentaje por segmento de población</t>
  </si>
  <si>
    <t>Numerador*</t>
  </si>
  <si>
    <t>Denominador*</t>
  </si>
  <si>
    <t>* Se calcula de manera independiente para cada segmento de población considerado.</t>
  </si>
  <si>
    <t>Total de niños/as en edad preescolar (primera infancia) que disponen de servicios públicos de cuidado.</t>
  </si>
  <si>
    <t>[Total de niños/as en edad preescolar (primera infancia) atendidos en centros públicos / Total de la población en edad preescolar (primera infancia)] *100</t>
  </si>
  <si>
    <t xml:space="preserve">Se toma el total de la población en edad preescolar o de primera infancia que está recibiendo atención regular en centros públicos y se divide entre el total de la población en edad preescolar o de primera infancia, y el resultado se multiplica por 100, obteniéndose así el porcentaje. Se calcula de manera independiente para cada territorio (municipio o provincia). </t>
  </si>
  <si>
    <t>Sensibilizar a la población y a las autoridades locales y nacionales sobre la necesidad de desarrollar un sistema de cuidado que contribuya a la autonomía económica de las mujeres.</t>
  </si>
  <si>
    <t>MEPyD, MMUJER, SIUBEN, SUPÉRATE, INAIPI, CONANI, CONAPE, CONADIS, Ministerio de Trabajo, INFOTEP y ONE.</t>
  </si>
  <si>
    <t>Muestra la cobertura de servicios públicos de cuidado por segmento de población y permite medir el progreso anual de dicha cobertura.</t>
  </si>
  <si>
    <t>Es importante reiterar que este indicador se calcula de manera separada para cada segmento de población. Podría ser incluida su medición en las encuestas de hogar (ENHOGAR) que realiza la ONE.</t>
  </si>
  <si>
    <t>Total de la población en edad preescolar (primera infancia).</t>
  </si>
  <si>
    <t>Por tipo de servicio (por segmento de población) y por provincia o municipio.</t>
  </si>
  <si>
    <t>Nombre del indicador: Porcentaje de mujeres que ocupan posiciones de toma de decisión en el ámbito público (Poder Ejecutivo, Legislativo, Judicial y Local) y en el privado.</t>
  </si>
  <si>
    <t>Mide el porcentaje de mujeres en los espacios de toma de decisiones en el ámbito político (gabinete del Poder Ejecutivo, Senado y Cámara de Diputados, en las distintas instancias del Poder Judicial y en los gobiernos locales -alcaldías-vicealcaldías y asambleas municipales) y en el ámbito privado.</t>
  </si>
  <si>
    <t>Cambio de cultura en los partidos políticos; romper con la cultura de asignación de roles estereotipados a hombres y a mujeres; fortalecer el marco legal para la equidad y la igualdad de género; fortalecer las capacidades del MMUJER para brindar servicios de sensibilización, capacitación y formación; fortalecer la participación femenina en los espacios de toma de decisión en el sector privado empresarial y en las organizaciones de la sociedad civil.</t>
  </si>
  <si>
    <t>A mayor porcentaje menor es la brecha de participación de las mujeres en los espacios de toma de decisiones.</t>
  </si>
  <si>
    <t>ONE, JCE, Poder Judicial, memorias institucionales (ámbitos público y privado)</t>
  </si>
  <si>
    <t xml:space="preserve">Se toma el número de mujeres que participan en cada espacio considerado y se divide entre el total de personas que participan y el resultado de la división se multiplica por 100 para obtener el porcentaje. Debe hacerse por separado para cada espacio político o privado considerado </t>
  </si>
  <si>
    <t>Por espacio de poder político (Ejecutivo, Legislativo, Judicial, Local) y por espacio de toma de decisiones en el sector privado en sentido amplio.</t>
  </si>
  <si>
    <t>Por ciclos electorales (cada 4 años) para los espacios públicos y cada dos años para los espacios privados.</t>
  </si>
  <si>
    <t xml:space="preserve">1. Reducidos los feminicidios (Reducida la violencia contra las mujeres e intrafamiliar). 2. Reducido el porcentaje de feminicidios respecto al total de homicidios de mujeres.      3. Aumentada la cantidad de denuncias de víctimas de violencia de género e intrafamiliar. </t>
  </si>
  <si>
    <r>
      <rPr>
        <u/>
        <sz val="11"/>
        <color theme="1"/>
        <rFont val="Times New Roman"/>
        <family val="1"/>
      </rPr>
      <t>Estratégico</t>
    </r>
    <r>
      <rPr>
        <sz val="11"/>
        <color theme="1"/>
        <rFont val="Times New Roman"/>
        <family val="1"/>
      </rPr>
      <t xml:space="preserve"> (en el marco de la política de salud) e </t>
    </r>
    <r>
      <rPr>
        <u/>
        <sz val="11"/>
        <color theme="1"/>
        <rFont val="Times New Roman"/>
        <family val="1"/>
      </rPr>
      <t>Intermedio</t>
    </r>
    <r>
      <rPr>
        <sz val="11"/>
        <color theme="1"/>
        <rFont val="Times New Roman"/>
        <family val="1"/>
      </rPr>
      <t xml:space="preserve"> (en el marco de la política de Seguridad Ciudadana -ámbito de violencia contra las mujeres e intrafamiliar).</t>
    </r>
  </si>
  <si>
    <t>Aumentar la educación de niñas, niños y adolescentes en salud sexual y reproductiva y en cultura de paz; y mejorar el desempeño de las instituciones educativas en la prevención del acoso y la violencia contra NNA.</t>
  </si>
  <si>
    <t>Fortalecer los mecanismos de protección y acompañamiento a las víctimas de violencia de género e intrafamiliar.</t>
  </si>
  <si>
    <r>
      <rPr>
        <b/>
        <sz val="12"/>
        <color rgb="FF000000"/>
        <rFont val="Times New Roman"/>
        <family val="1"/>
      </rPr>
      <t>Problemas institucionales:</t>
    </r>
    <r>
      <rPr>
        <sz val="12"/>
        <color rgb="FF000000"/>
        <rFont val="Times New Roman"/>
        <family val="1"/>
      </rPr>
      <t xml:space="preserve"> </t>
    </r>
    <r>
      <rPr>
        <sz val="12"/>
        <rFont val="Times New Roman"/>
        <family val="1"/>
      </rPr>
      <t>1. Injusta división sexual del trabajo que impide a las mujeres tener control sobre su tiempo*.                                              2. Invisibilización del aporte de las mujeres a la cadena de valor de la producción agropecuaria.                                            3. Limitado acceso a la propiedad de la tierra.                                                                                                                 4. Limitado acceso al crédito agrícola.</t>
    </r>
    <r>
      <rPr>
        <sz val="12"/>
        <color rgb="FF000000"/>
        <rFont val="Times New Roman"/>
        <family val="1"/>
      </rPr>
      <t xml:space="preserve">
</t>
    </r>
  </si>
  <si>
    <r>
      <rPr>
        <b/>
        <sz val="12"/>
        <color rgb="FF000000"/>
        <rFont val="Times New Roman"/>
        <family val="1"/>
      </rPr>
      <t xml:space="preserve">Problemas institucionales: </t>
    </r>
    <r>
      <rPr>
        <sz val="12"/>
        <color rgb="FF000000"/>
        <rFont val="Times New Roman"/>
        <family val="1"/>
      </rPr>
      <t xml:space="preserve"> 1. Predominio de cultura que discrimina a las mujeres mediante la asignación de roles estereotipados a hombres y a mujeres.                                                                                                                                                                     2. Brecha de participación femenina en espacios/niveles de toma de decisiones.</t>
    </r>
  </si>
  <si>
    <t>Problemas institucionales:  1. Barreras estructurales que limitan el acceso de las mujeres a la vivienda.                                                                        2. Limitado acceso de las mujejres al crédito y al financiamiento para adquirir una vivienda.</t>
  </si>
  <si>
    <r>
      <rPr>
        <b/>
        <sz val="12"/>
        <color rgb="FF000000"/>
        <rFont val="Times New Roman"/>
        <family val="1"/>
      </rPr>
      <t>Problemas institucionales: 1.</t>
    </r>
    <r>
      <rPr>
        <sz val="12"/>
        <color rgb="FF000000"/>
        <rFont val="Times New Roman"/>
        <family val="1"/>
      </rPr>
      <t xml:space="preserve"> Limitada aplicación de las normativas que regulan la atención en salud.                                                                          </t>
    </r>
    <r>
      <rPr>
        <b/>
        <sz val="12"/>
        <color rgb="FF000000"/>
        <rFont val="Times New Roman"/>
        <family val="1"/>
      </rPr>
      <t>2</t>
    </r>
    <r>
      <rPr>
        <sz val="12"/>
        <color rgb="FF000000"/>
        <rFont val="Times New Roman"/>
        <family val="1"/>
      </rPr>
      <t xml:space="preserve">. Limitado acceso de las mujeres a los servicios de salud en la zona urbana y en la rural.                                                    </t>
    </r>
    <r>
      <rPr>
        <b/>
        <sz val="12"/>
        <color rgb="FF000000"/>
        <rFont val="Times New Roman"/>
        <family val="1"/>
      </rPr>
      <t>3.</t>
    </r>
    <r>
      <rPr>
        <sz val="12"/>
        <color rgb="FF000000"/>
        <rFont val="Times New Roman"/>
        <family val="1"/>
      </rPr>
      <t xml:space="preserve"> Embarazos en adolescentes.                                                                                                                                      </t>
    </r>
    <r>
      <rPr>
        <b/>
        <sz val="12"/>
        <color rgb="FF000000"/>
        <rFont val="Times New Roman"/>
        <family val="1"/>
      </rPr>
      <t xml:space="preserve">4. </t>
    </r>
    <r>
      <rPr>
        <sz val="12"/>
        <color rgb="FF000000"/>
        <rFont val="Times New Roman"/>
        <family val="1"/>
      </rPr>
      <t xml:space="preserve">El sistema de atención de salud centrado en lo curativo limita los derechos de las mujeres en materia de salud sexual y reproductiva. </t>
    </r>
  </si>
  <si>
    <r>
      <t xml:space="preserve">Nombre del indicador: </t>
    </r>
    <r>
      <rPr>
        <sz val="12"/>
        <color rgb="FFFF0000"/>
        <rFont val="Times New Roman"/>
        <family val="1"/>
      </rPr>
      <t>EN VISTA DE QUE NO SE HA DETERMINADO INDICADOR PARA EL RESULTADO ESTRATÉGICO, PARA MEDIR LOS AVANCES DE LOS RESULTADOS INTERMEDIOS SE PUEDEN UTILIZAR LAS UNIDADES DE MEDIDA DE LOS PRODUCTOS ESTRATÉGICOS 6835, 6836 Y 6849 (VER H17).</t>
    </r>
  </si>
  <si>
    <t>*OSC= Organizaciones de la Sociedad Civil.</t>
  </si>
  <si>
    <t>Mediante el Producto Estrategico 6006 el MMUJER participa en un programa multisectorial para la reducción de embarazos en adolescentes (ver H17).</t>
  </si>
  <si>
    <t>Mediante el producto estratégico 7711, el MMUJER proporciona un bono para la primera vivienda a mujeres en situación de vulnerabilidad (Bono Mujer). Ver H17,</t>
  </si>
  <si>
    <t>Mediante el producto estratégico 7711, el MMUJER proporciona un bono para la primera vivienda a mujeres en situación de vulnerabilidad (Bono Mujer). Ver H17.</t>
  </si>
  <si>
    <t>Mediante el producto estratégico 6841 el MMUJER provee asistencia técnica en la aplicación de la perspectiva de género a las instituciones prestadoras de servicios de salud (ver H17).</t>
  </si>
  <si>
    <t>Brecha de género en ingreso laboral (REPETIDO POR RAZONES DE PERTINENCIA)</t>
  </si>
  <si>
    <t>NO HAY INDICADORES PARA "TOLERANCIA SOCIAL HACIA CONDUCTAS DISCRIMINATORIAS". EN LAS FICHAS DE LA H13 SE SUGIERE UNA ALTERNATIVA PARA LOS RESULTADOS INTERMEDIOS.</t>
  </si>
  <si>
    <t>NOTA:  Donde hay vacíos de datos es porque no están disponibles en la matriz de indicadores y metas suministrada por el MEPyD.</t>
  </si>
  <si>
    <t>Incrementada la cobertura del Primer Nivel de Atención del Sistema de Salud Dominicano de 21.40% en 2023 a 21.91% en 2028.</t>
  </si>
  <si>
    <t xml:space="preserve">1. Disponibles protocolos actualizados de detección, atención y protección para todas las entidades que forman parte del sistema integral de prevención, atención y reparación de la violencia contra las mujeres.      2. Fortalecidos y ampliados los servicios integrales de atención, protección y acompañamiento a las víctimas de violencia de género e intrafamiliar. </t>
  </si>
  <si>
    <t>1) Se ha avanzado en la promoción de cambios de las normas estructurales y sociales que reproducen la violencia contra las mujeres e intrafamiliar.                                                                                               2) Fortalecida la educación ciudadana en la solución pacífica de los conflictos y en la crianza positiva.                                                              3) Mejorada la incorporación de prácticas cotidianas favorables a una vida libre de violencia en ámbitos públicos y privados.</t>
  </si>
  <si>
    <t>1) Aumentada la participación de las mujeres en el mercado laboral.</t>
  </si>
  <si>
    <t>Este indicador mide brecha en el acceso de las mujeres al mercado laboral  y también se relaciona con las barreras estructurales que limitan el acceso de las mujeres a la vivienda, en particular el acceso al crédito para adquirir una vivienda.</t>
  </si>
  <si>
    <t>Reducidos los feminicidios, bajando la tasa de 1.21 en 2023 a 0.98 en 2028 por cada 100 mil mujeres.</t>
  </si>
  <si>
    <t>Continuo. Se incorporan en los POA del período y se coordina con organizaciones comunitarias y de la sociedad civil en general.</t>
  </si>
  <si>
    <t>Centros colaboradores de INFOTEP, así como OPM/0MM en las provincias meta.</t>
  </si>
  <si>
    <t>NOTA: Observar que algunos resultados intermedios se repiten para más de un resultado estratégico.</t>
  </si>
  <si>
    <t>Dirección de Educación, Dirección de Extensión Territorial y Dirección de Comunicaciones.</t>
  </si>
  <si>
    <t>Detalle de la frecuencia y cantidad con la que se entrega*</t>
  </si>
  <si>
    <t xml:space="preserve"> * Las metas de producción institucional para el período 2025-2028 están consignadas en la H17 y en su mayoría se repiten en la columna G.</t>
  </si>
  <si>
    <t>Reducida la violencia contra las mujeres e intrafamiliar                        B312</t>
  </si>
  <si>
    <t>1) Asistidos el Congreso Nacional y otros poderes públicos para incorporar el enfoque de género en todas las iniciativas legislativas.          2) Aumentado el número de personas (jóvenes y adultas) sensibilizadas en torno a la igualdad entre el hombre y la mujer.                                            3) Fortalecida la escuela de Igualdad del MMUJER.                                   4) Incorporada la política transversal de equidad de género en la formulación de  planes, programas y proyectos de las instituciones públicas.</t>
  </si>
  <si>
    <t>1) Aumentados los conocimientos y sensibilización en hombres y mujeres sobre igualdad y equidad de género a fin de superar estereotipos y patrones socioculturales.                                                                             2) Aumentado el número de personas con liderazgo en distintos sectores de interés formadas en cultura de paz y equidad de género.                         3) Impulsada la perspectiva de género en todos los niveles y programas del sistema educativo.                                                                                       4) Fortalecida la implementación de buenas prácticas para la igualdad de género en el sector público y  en el privado.                                               5) Fortalecida la articulación entre el MMUJER, el Ministerio de Cultura, el MINERD y OSC* para promover una cultura de paz y de equidad entre el hombre y la mujer.</t>
  </si>
  <si>
    <t>Herramienta 21. Monitoreo de los resultados</t>
  </si>
  <si>
    <t>Resultados Estratégicos</t>
  </si>
  <si>
    <t>Resultados Intermedios</t>
  </si>
  <si>
    <t xml:space="preserve">Invisibilizado el aporte de las mujeres a la cadena de valor de la producción agropecuario  </t>
  </si>
  <si>
    <t xml:space="preserve">            Las metas de producción institucional consignadas en la H17 pueden tomarse como indicadores proxy donde no haya indicadores estandarizados disponibles..</t>
  </si>
  <si>
    <t>NOTAS: Observar que algunos resultados intermedios se repiten para más de un resultado estratégico.</t>
  </si>
  <si>
    <t>Porcentaje de mujeres ocupadas en el sector agropecuario.</t>
  </si>
  <si>
    <r>
      <rPr>
        <u/>
        <sz val="10"/>
        <color theme="1"/>
        <rFont val="Times New Roman"/>
        <family val="1"/>
      </rPr>
      <t>Estratégico</t>
    </r>
    <r>
      <rPr>
        <b/>
        <sz val="10"/>
        <color theme="1"/>
        <rFont val="Times New Roman"/>
        <family val="1"/>
      </rPr>
      <t>:                                                        Reducidas las muertes prevenibles por causas seleccionadas de interés para la salud pública nacional</t>
    </r>
    <r>
      <rPr>
        <sz val="10"/>
        <color theme="1"/>
        <rFont val="Times New Roman"/>
        <family val="1"/>
      </rPr>
      <t xml:space="preserve"> (incluye muertes maternas, neonatales, por ENT), (en 41.61 la razón de mortalidad materna; en 5.44 la tasa de mortalidad infantil y en 3.59 la neonatal en el periodo de planificación).</t>
    </r>
  </si>
  <si>
    <r>
      <rPr>
        <u/>
        <sz val="10"/>
        <color theme="1"/>
        <rFont val="Times New Roman"/>
        <family val="1"/>
      </rPr>
      <t>Estratégico</t>
    </r>
    <r>
      <rPr>
        <sz val="10"/>
        <color theme="1"/>
        <rFont val="Times New Roman"/>
        <family val="1"/>
      </rPr>
      <t>:   Disminuidos los embarazos en población adolescente de 18.42% en 2023 a 14.68% en 2028.</t>
    </r>
  </si>
  <si>
    <r>
      <rPr>
        <u/>
        <sz val="10"/>
        <rFont val="Times New Roman"/>
        <family val="1"/>
      </rPr>
      <t>Estratégico</t>
    </r>
    <r>
      <rPr>
        <sz val="10"/>
        <rFont val="Times New Roman"/>
        <family val="1"/>
      </rPr>
      <t xml:space="preserve">: Aumentada la disponibilidad de viviendas con acceso y accesibilidad universal entre 2023 y 2028 (en 2.22% para agua intradomiciliaria y en 0.61% para conexión a redes alcantarillado sanitario).                                                  </t>
    </r>
  </si>
  <si>
    <r>
      <rPr>
        <u/>
        <sz val="10"/>
        <rFont val="Times New Roman"/>
        <family val="1"/>
      </rPr>
      <t>Estratégico</t>
    </r>
    <r>
      <rPr>
        <sz val="10"/>
        <rFont val="Times New Roman"/>
        <family val="1"/>
      </rPr>
      <t xml:space="preserve">:  1) Reducida la tolerancia social hacia conductas discriminatorias.                                   </t>
    </r>
    <r>
      <rPr>
        <u/>
        <sz val="10"/>
        <rFont val="Times New Roman"/>
        <family val="1"/>
      </rPr>
      <t>Intermedios</t>
    </r>
    <r>
      <rPr>
        <sz val="10"/>
        <rFont val="Times New Roman"/>
        <family val="1"/>
      </rPr>
      <t>: 2) Aumentados los conocimientos y sensibilización de hombres y mujeres sobre igualdad y equidad de género a fin de superar estereotipos y patrones socioculturales (de unas 9,575 personas en 2025 a unas 14,500 en 2028, incluyendo líderes sociales.)                                              3) Impulsada la perspectiva de género en todos los niveles y programas del sistema educativo, pasando de 25 a 43 centros educativos empoderados entre 2025 y 2028.          4) Fortalecida la implementación de buenas prácticas para la igualdad de género en el sector público y  en el privado, pasando de 59 instituciones públicas y privadas certificadas con el sello "Igualando RD" en 2025 a 79 en 2028.            5) Fortalecida la articulación entre el MMUJER, el Ministerio de Cultura, el MINERD y OSC para promover una cultura de paz y de equidad entre el hombre y la mujer.</t>
    </r>
  </si>
  <si>
    <r>
      <rPr>
        <u/>
        <sz val="10"/>
        <color theme="1"/>
        <rFont val="Times New Roman"/>
        <family val="1"/>
      </rPr>
      <t>Estratégicos</t>
    </r>
    <r>
      <rPr>
        <sz val="10"/>
        <color theme="1"/>
        <rFont val="Times New Roman"/>
        <family val="1"/>
      </rPr>
      <t xml:space="preserve">:                                                                      1. Reducidos los feminicidios (tasa por 100 mil mujeres de 1.21 en 2023 a 0.98 en 2028; baja la tasa de feminicidios por c/100 homicidios de mujeres.                                        2. Reducido el porcentaje de feminicidios respecto al total de homicidios de mujeres (de 0.12 en 2023 a 0.09 en 2028).                                                                               3. Aumentada la cantidad de denuncias de víctimas de violencia e intrafamiliar (baja de 393.35 en 2023 a 273.22 en 2028,  porque también habrán bajado la tasa y la razón de feminicidios).                                                                </t>
    </r>
    <r>
      <rPr>
        <u/>
        <sz val="10"/>
        <color theme="1"/>
        <rFont val="Times New Roman"/>
        <family val="1"/>
      </rPr>
      <t>Intermedios</t>
    </r>
    <r>
      <rPr>
        <sz val="10"/>
        <color theme="1"/>
        <rFont val="Times New Roman"/>
        <family val="1"/>
      </rPr>
      <t>:                                                                      4) Se ha avanzado en la promoción de cambios de las normas estructurales y sociales que reproducen la violencia contra las mujeres e intrafamiliar (de 245,000 personas sensibilizadas en 2025 a 424,224 en 2028; y de 1,500 a 1,997 líderes sociales capacitados).                                     5) Fortalecida la educación ciudadana en la solución pacífica de los conflictos y en la crianza positiva.               6) Mejorada la incorporación de prácticas cotidianas favorables a una vida libre de violencia en ámbitos públicos y privados.</t>
    </r>
  </si>
  <si>
    <t>Incrementada la participación de las mujeres en espacios políticos de toma de decisión</t>
  </si>
  <si>
    <t>1) Reducidas las muertes prevenibles por causas seleccionadas de interés para la salud pública nacional (incluye muertes maternas, neonatales, por ENT).                              2) Disminuidos los embarazos en población adolescente.                                              3) Incrementada la cobertura del Primer Nivel de Atención del Sistema de Salud Dominicano.</t>
  </si>
  <si>
    <t>A.	Aumentada la cantidad de egresados de la formación técnico profesional
B.	Aumentada la participación de las mujeres en el mercado laboral 
C.	Disminuido el desempleo juvenil.</t>
  </si>
  <si>
    <t xml:space="preserve">
Instituto Nacional de Aguas Potables y AlcantarilladosCorporaciones de Acueducto y Alcantarillados
Ayuntamientos, Consejo Nacional de Discapacidad y Gabinete de Coordinación de Políticas Sociales, Programa Supérate, Consejo Nacional para la Niñez y Adolescencia, Ministerio de la Mujer y Consejo Nacional de Discapacidad</t>
  </si>
  <si>
    <t xml:space="preserve">Tasa de mortalidad infantil  (por cada 1,000 nacidos vivos) </t>
  </si>
  <si>
    <t xml:space="preserve">Ley 160-21 que crea el MIVHED, Ley 1-12, Ley 5994-62 (INAPA), ley 498-73 (CAASD), Ley 582-77 (CORAASAN), leyes que crean las demás CORAA, y Ley 86-99. </t>
  </si>
  <si>
    <t>Nombre del indicador: Porcentaje de jóvenes de 15 a 24 años ocupados en el sector agropecuario</t>
  </si>
  <si>
    <t>Mide la cantidad jóvenes de 15 a 24 años ocupados en el sector agropecuario con relación al número total de personas ocupadas en el sector agropecuario.</t>
  </si>
  <si>
    <t>Número total de jóvenes de 15 a 24 años ocupados en el sector agropecuario.</t>
  </si>
  <si>
    <t>(Número total de jóvenes de 15 a 24 añoss ocupados en el sector agropecuario / número total de personas ocupadas en el sector agropecuario) * 100</t>
  </si>
  <si>
    <t>Se divide el total de jóvenes de 15 a 24 años ocupados en el sector agropecuario entre el número total de personas ocupadas en el sector agropecuario y el resultado se multiplica por 100.</t>
  </si>
  <si>
    <t>Facilitr acceso al crédito y a la propiedad de la tierra.</t>
  </si>
  <si>
    <t>ONE, Ministerio de Agricultura y  Ministerio de la Juventud</t>
  </si>
  <si>
    <t>Porcentaje de jóvenes de 15 a 24 años ocupados en el sector agropecuario.</t>
  </si>
  <si>
    <t>ONE y registros del Ministerio de Agricultura.</t>
  </si>
  <si>
    <r>
      <rPr>
        <u/>
        <sz val="10"/>
        <rFont val="Times New Roman"/>
        <family val="1"/>
      </rPr>
      <t>Estratégico:                                                           Aumentada la inclusión de mujeres y jóvenes en las actividades agropecuarias</t>
    </r>
    <r>
      <rPr>
        <sz val="10"/>
        <rFont val="Times New Roman"/>
        <family val="1"/>
      </rPr>
      <t>, bajando de 2.35 a 1.97 el porcentaje de las mujeres rurales dedicadas al trabajo no remunerado; aumentando de 8.17 a 11.21 el porcentaje de mujeres ocupadas en el sector agropecuario; de 11.29 a 12.65 el porcentaje de jóvenes de 15 a 24 años; reduciendo de 19.27% en 2025 a 16.93%  en 2028 la brecha de género en el ingreso laboral promedio mensual en el sector; y aumentando de 21.40 a 21.91 el porcentaje de las mujeres beneficiadas con créditos del Bagrícola.</t>
    </r>
  </si>
  <si>
    <t>Injusta división sexual del trabajo y de labores de cuidado que impide a las mujeres tener control sobre su tiempo.</t>
  </si>
  <si>
    <r>
      <t xml:space="preserve">1) Aumentada la cantidad de egresados/as de la formación técnico profesional.                                                                                                    2) Disminuido el desempleo juvenil.                                                                    </t>
    </r>
    <r>
      <rPr>
        <b/>
        <sz val="10"/>
        <color theme="1"/>
        <rFont val="Times New Roman"/>
        <family val="1"/>
      </rPr>
      <t>3) Aumentada la participación de las mujeres en el mercado laboral.</t>
    </r>
  </si>
  <si>
    <t>1) Aumentado el número de mujeres habilitadas para el empleo y para gestionar sus emprendimientos.                                                                                               2) Aumentado el número de mujeres formadas como emprendedoras y como trabajadoras calificadas mediante articulación entre actores clave (Min. Trabajo, MICMIPYMES, INFOTEP, MMUJER, Coop. Intl.).</t>
  </si>
  <si>
    <r>
      <rPr>
        <u/>
        <sz val="10"/>
        <color theme="1"/>
        <rFont val="Times New Roman"/>
        <family val="1"/>
      </rPr>
      <t>Estratégicos</t>
    </r>
    <r>
      <rPr>
        <sz val="10"/>
        <color theme="1"/>
        <rFont val="Times New Roman"/>
        <family val="1"/>
      </rPr>
      <t xml:space="preserve">:1) Aumentada la cantidad de egresados de la formación técnico profesional de 14.10% en 2023 a 26.62% en 2028.. 
2) Disminuido el desempleo juvenil de 11.27% en 2023 a 8.11% en 2028 para el rango de edades entre 15 y 24 años.
</t>
    </r>
    <r>
      <rPr>
        <b/>
        <sz val="10"/>
        <color theme="1"/>
        <rFont val="Times New Roman"/>
        <family val="1"/>
      </rPr>
      <t>3) Aumentada la participación de las mujeres en el mercado laboral</t>
    </r>
    <r>
      <rPr>
        <sz val="10"/>
        <color theme="1"/>
        <rFont val="Times New Roman"/>
        <family val="1"/>
      </rPr>
      <t xml:space="preserve"> de 52.59% en 2023 a 56.47% en 2028. </t>
    </r>
    <r>
      <rPr>
        <u/>
        <sz val="10"/>
        <color theme="1"/>
        <rFont val="Times New Roman"/>
        <family val="1"/>
      </rPr>
      <t>Intermedios</t>
    </r>
    <r>
      <rPr>
        <sz val="10"/>
        <color theme="1"/>
        <rFont val="Times New Roman"/>
        <family val="1"/>
      </rPr>
      <t>: 4) Aumentado el número de mujeres habilitadas para el empleo y para gestionar sus emprendimientos, de 5,850 en 2025 a 7.786 en 2028.                                                      5) Fortalecida alianza público/privada para desarrollar un sistema de cuidado que contribuya a la redistribución de esta función  (2 provincias en 2025 y 10 provincias en 2028).                                                                              6) Aumentado el número de mujeres formadas como emprendedoras y como trabajadoras calificadas mediante articulación entre actores clave (Min. Trabajo, MICMIPYMES, INFOTEP, MMUJER, Coop. Intl.) de unas 1,500 en 2025 a unas 2,500 en 2028.</t>
    </r>
  </si>
  <si>
    <r>
      <rPr>
        <u/>
        <sz val="10"/>
        <color theme="1"/>
        <rFont val="Times New Roman"/>
        <family val="1"/>
      </rPr>
      <t>Estratégico</t>
    </r>
    <r>
      <rPr>
        <b/>
        <sz val="10"/>
        <color theme="1"/>
        <rFont val="Times New Roman"/>
        <family val="1"/>
      </rPr>
      <t xml:space="preserve">:                                                                    1) Incrementada la participación de las mujeres en espacios políticos en 5% entre 2024 y 2028 .              </t>
    </r>
    <r>
      <rPr>
        <u/>
        <sz val="10"/>
        <color theme="1"/>
        <rFont val="Times New Roman"/>
        <family val="1"/>
      </rPr>
      <t>Intermedios</t>
    </r>
    <r>
      <rPr>
        <b/>
        <sz val="10"/>
        <color theme="1"/>
        <rFont val="Times New Roman"/>
        <family val="1"/>
      </rPr>
      <t xml:space="preserve">:                         </t>
    </r>
    <r>
      <rPr>
        <sz val="10"/>
        <color theme="1"/>
        <rFont val="Times New Roman"/>
        <family val="1"/>
      </rPr>
      <t xml:space="preserve">                                             2) Asistidos el Congreso Nacional y otros poderes públicos para incorporar el enfoque de género en todas las iniciativas legislativas.                                                                       3) Aumentado el número de personas (jóvenes y adultas) sensibilizadas en torno a la igualdad entre el hombre y la mujer de 8,000 en 2025 a 12,000 en 2028.                       4) Aumentado el número de servidores/as públicos/as capacitados/as por la escuela de igualdad del MMUJER en coordinación con Dirección de Transversalidad (de unos 1,800 en 2025 a unos 2,400 en 2028).                               5) Fortalecida la escuela de Igualdad del MMUJER.              6) Incorporada la política transversal de equidad de género en la formulación de  planes, programas y proyectos de las instituciones públicas (de 90 asistidas en 2025 a 120 en 2028).</t>
    </r>
  </si>
  <si>
    <t>La reducción de la brecha salarial de género de 9.40% a 6.12% hasta 2028 contribuye a derribar las barreras estructurales que limitan el acceso de las mujeres a la vivienda como es el acceso al crédito y al financiamiento para adquirir una vivienda. El Bono Mujer para la primera vivienda pasará de 163 beneficiarias en 2025 a 217 en 2028.</t>
  </si>
  <si>
    <t>Nombre del indicador</t>
  </si>
  <si>
    <r>
      <t>Tipo de fuente</t>
    </r>
    <r>
      <rPr>
        <b/>
        <vertAlign val="superscript"/>
        <sz val="12"/>
        <color theme="1"/>
        <rFont val="Times New Roman"/>
        <family val="1"/>
      </rPr>
      <t>1</t>
    </r>
  </si>
  <si>
    <t>Nivel de implementación de alianzas público-privadas para el desarrollo del Sistema Nacional de Cuidados</t>
  </si>
  <si>
    <t>Mide el incremento de acuerdos y convenios formalizados para la ampliación del sistema nacional del cuidados</t>
  </si>
  <si>
    <t>Nominal</t>
  </si>
  <si>
    <t>Cantidad de convenios formalizados con entidades públicas y privadas para ofrecer servicios de cuidado</t>
  </si>
  <si>
    <t xml:space="preserve">	Por tipo de entidad (pública / privada), nivel territorial (nacional / local), sector de servicios de cuidado.</t>
  </si>
  <si>
    <t>Registros administrativos</t>
  </si>
  <si>
    <t>Planificación institucional</t>
  </si>
  <si>
    <t>Dirección responsable del Sistema Nacional de Cuidados</t>
  </si>
  <si>
    <t>Primaria</t>
  </si>
  <si>
    <t>Número de mujeres formadas para el empleo y la gestión de sus emprendimientos</t>
  </si>
  <si>
    <t xml:space="preserve">Aumentada la cantidad de egresadas de la formación técnico profesional </t>
  </si>
  <si>
    <t>Cantidad total de mujeres que han completado satisfactoriamente procesos formativos orientados al empleo o a la creación y gestión de emprendimientos en un período determinado.</t>
  </si>
  <si>
    <t xml:space="preserve">	Total de mujeres que han completado formación para el empleo o para la gestión de emprendimientos en un período determinado.</t>
  </si>
  <si>
    <t xml:space="preserve">	No aplica (indicador nominal).</t>
  </si>
  <si>
    <t xml:space="preserve">	Conteo directo del número de mujeres egresadas de programas de formación para el empleo y/o emprendimiento.</t>
  </si>
  <si>
    <t>Se registra el total de mujeres que hayan culminado satisfactoriamente procesos de formación vinculados al empleo o al emprendimiento, según los registros de las entidades ejecutoras de dichos programas. No requiere denominador porque se expresa en cantidad absoluta.</t>
  </si>
  <si>
    <t xml:space="preserve">	- Consolidación de registros entre múltiples instituciones formadoras.
- Seguimiento efectivo para verificar culminación.
- Inclusión de poblaciones en situación de vulnerabilidad.</t>
  </si>
  <si>
    <t xml:space="preserve">Por edad, región, área temática de formación, nivel educativo, </t>
  </si>
  <si>
    <t xml:space="preserve">	Registros administrativos de entidades formadoras </t>
  </si>
  <si>
    <t>(INFOTEP, MESCYT, ministerios, ONGs, etc.).</t>
  </si>
  <si>
    <t>Un mayor número refleja el alcance cuantitativo de las acciones formativas dirigidas a mujeres. Permite observar la cobertura e intensidad de la oferta formativa en relación con políticas de empleabilidad y emprendimiento.</t>
  </si>
  <si>
    <t>Este indicador puede complementarse con otros de resultado (como inserción laboral, continuidad formativa o sostenibilidad del emprendimiento) para evaluar el impacto más allá del acceso.</t>
  </si>
  <si>
    <t>Número de mujeres habilitadas para el empleo y la gestióm de sus emprendimientos</t>
  </si>
  <si>
    <t>Aumentado el número de mujeres habilitadas para el empleo y la gestión de sus emprendimientos</t>
  </si>
  <si>
    <t>Mide el incremento de las mujeres capacitadas por el Ministeiro de la Mujer en formaciones habilitantes para el empleo y el emprendimiento</t>
  </si>
  <si>
    <t>Total de mujeres que completaron programas de formación impartidos por el MinMujer en materia de empleo y emprendimiento</t>
  </si>
  <si>
    <t>Conteo directo del número de mujeres formadas en las actividades formativas sobre empleo y emprendimeinto impartidas por el Ministerio de la Mujer</t>
  </si>
  <si>
    <t>Se registra el total de mujeres que hayan culminado satisfactoriamente procesos de formación impartidos por el Ministerio de la Mujer vinculados al empleo o al emprendimiento</t>
  </si>
  <si>
    <t>Implementación de actividades de formación en los territorios para un mayor alcance poblacional</t>
  </si>
  <si>
    <t xml:space="preserve">Listados de asistentes y egresados </t>
  </si>
  <si>
    <t>Escuela de Igualdad / Dirección de Derechos Integrales</t>
  </si>
  <si>
    <t xml:space="preserve">Un mayor número refleja el alcance cuantitativo de las acciones formativas dirigidas a mujeres. </t>
  </si>
  <si>
    <t>Mide el porcentaje de mujeres en los espacios de toma de decisiones en el ámbito político (gabinete del Poder Ejecutivo, Senado y Cámara de Diputados, en las distintas instancias del Poder Judicial y en los gobiernos locales: alcaldías, vicealcaldías y asambleas municipales).</t>
  </si>
  <si>
    <t>Número de mujeres que participan en el espacio considerado</t>
  </si>
  <si>
    <t>Número total de personas que participan en el espacio considerado</t>
  </si>
  <si>
    <t xml:space="preserve">	(Número de mujeres que participan en el espacio considerado / número total de personas que participan en el espacio considerado) * 100</t>
  </si>
  <si>
    <t>(Número de mujereSe toma el número de mujeres que participan en cada espacio considerado y se divide entre el total de personas que participan. El resultado se multiplica por 100 para obtener el porcentaje. Debe hacerse por separado para cada espacio político considerado.s que participan en el espacio considerado / número total de personas que participan en el espacio considerado) * 100</t>
  </si>
  <si>
    <t>Por ciclos electorales (cada 4 años)</t>
  </si>
  <si>
    <t>A mayor porcentaje, menor es la brecha de participación de las mujeres en los espacios de toma de decisiones políticas.</t>
  </si>
  <si>
    <t>Número de instituciones públicas asistidas para la incorporación de criterios de equidad en sus programas y presupuestos.</t>
  </si>
  <si>
    <t>Fortalecida la capacidad institucional para transversalizar la equidad de género en la gestión pública</t>
  </si>
  <si>
    <t>Cantidad total de instituciones del sector público que han recibido asistencia técnica, acompañamiento o capacitación con el objetivo de incorporar criterios de equidad de género en sus procesos de programación y formulación presupuestaria durante un período determinado.</t>
  </si>
  <si>
    <t>Número absoluto (cantidad de instituciones)</t>
  </si>
  <si>
    <t>Total de instituciones asistidas para incorporar criterios de equidad en sus programas y presupuestos</t>
  </si>
  <si>
    <t>No aplica (indicador nominal)</t>
  </si>
  <si>
    <t>Conteo directo del número de instituciones públicas que han recibido asistencia técnica, capacitación o acompañamiento en el período de medición</t>
  </si>
  <si>
    <t>Se contabilizan las instituciones públicas que han sido formalmente asistidas mediante procesos documentados (talleres, reuniones técnicas, asesorías o acompañamiento) para incorporar la perspectiva de género en sus programas y presupuestos. La fuente debe permitir verificar la asistencia.</t>
  </si>
  <si>
    <t>Fortalecimeinto de los registros administrativos y sistematización de la asistencia técnica brindada. Coordinación interinstitucional para identificar y priorizar instituciones clave y seguimiento a la efectividad de la asistencia brindada</t>
  </si>
  <si>
    <t>Por tipo de institución (ministerios, gobiernos locales, órganos autónomos), sector de intervención, nivel de gobierno (central/descentralizado)</t>
  </si>
  <si>
    <t>Registros administrativos Ministerio de la Mujer</t>
  </si>
  <si>
    <t>No aplica</t>
  </si>
  <si>
    <t>Adminsitrativa</t>
  </si>
  <si>
    <t>Un mayor número de instituciones asistidas refleja un mayor alcance y compromiso del aparato estatal con la incorporación de la perspectiva de género en la planificación y presupuestación pública.</t>
  </si>
  <si>
    <t>Este indicador debe complementarse con otros que midan la efectividad o el grado de incorporación de los enfoques de equidad más allá de la asistencia recibida. También puede vincularse con la calidad del gasto público con enfoque de género.</t>
  </si>
  <si>
    <t>Número de personas y líderes sociales sensibilizados sobre la no tolerancia a la violencia y la discriminación</t>
  </si>
  <si>
    <t>Reducida la tolerancia social hacia conductas discriminatorias, aumentando el número de personas y líderes sociales sensibilizados sobre una vida sin violencia</t>
  </si>
  <si>
    <t>Cantidad total de personas, incluyendo líderes comunitarios, religiosos, educativos, juveniles o sociales, que han participado en actividades formativas, campañas o procesos de sensibilización sobre la no violencia, la equidad y la no discriminación, organizadas o acompañadas por entidades responsables.</t>
  </si>
  <si>
    <t>Número absoluto (personas sensibilizadas)</t>
  </si>
  <si>
    <t>Total de personas y líderes sociales sensibilizados en el período</t>
  </si>
  <si>
    <t>Conteo directo del número de participantes en actividades de sensibilización verificables (talleres, foros, campañas, actividades comunitarias, entre otras).</t>
  </si>
  <si>
    <t>Se registra el total de personas y líderes sociales que hayan participado efectivamente en actividades estructuradas de sensibilización sobre una vida libre de violencia y discriminación. La asistencia debe estar respaldada por listas de control, informes de actividades o certificados de participación.</t>
  </si>
  <si>
    <t>Garantizar mecanismos de verificación confiables.
- Medir cambios de actitud y no solo asistencia.
- Evitar duplicidades en el conteo.</t>
  </si>
  <si>
    <t>Por sexo, edad, territorio, tipo de liderazgo (comunitario, religioso, educativo, político, etc.)</t>
  </si>
  <si>
    <t>Informes de actividades, registros de participación, reportes de entidades ejecutoras (ministerios, ONGs, gobiernos locales)</t>
  </si>
  <si>
    <t xml:space="preserve">	No aplica</t>
  </si>
  <si>
    <t>Instituciones responsables de políticas de igualdad, derechos humanos o prevención de violencia</t>
  </si>
  <si>
    <t>Un mayor número de personas sensibilizadas indica un avance en las estrategias de cambio cultural para reducir la tolerancia social hacia la violencia y la discriminación.</t>
  </si>
  <si>
    <t>Este indicador puede complementarse con mediciones de percepción (ej. encuestas de tolerancia a la violencia) para capturar cambios cualitativos en la cultura social.</t>
  </si>
  <si>
    <t>Número de personas formadas por la Escuela de Igualdad</t>
  </si>
  <si>
    <t>Ciudadanía fortalecida en valores, actitudes y comportamientos orientados a la igualdad, la paz y la convivencia</t>
  </si>
  <si>
    <t>Total de personas que han participado y completado actividades de formación promovidas por la Escuela de Igualdad en temas de derechos humanos, equidad de género, cultura democrática, convivencia pacífica y prevención de la violencia.</t>
  </si>
  <si>
    <t>Número absoluto (personas formadas)</t>
  </si>
  <si>
    <t>Total de personas formadas por la Escuela de Igualdad en un período determinado</t>
  </si>
  <si>
    <t xml:space="preserve">	No aplica (indicador nominal)</t>
  </si>
  <si>
    <t>Conteo directo del número de participantes que completaron procesos formativos ofrecidos por la Escuela de Igualdad</t>
  </si>
  <si>
    <t>Se registran las personas que han finalizado satisfactoriamente módulos, cursos o jornadas formativas organizadas por la Escuela de Igualdad. La información debe provenir de listas de asistencia verificadas, certificados emitidos o informes consolidados de ejecución.</t>
  </si>
  <si>
    <t>Garantizar la calidad y sostenibilidad de las formaciones.
- Alcanzar poblaciones diversas y vulnerables.
- Evitar duplicidad de conteo entre actividades o cohortes.</t>
  </si>
  <si>
    <t>Por sexo, edad, territorio, tipo de formación recibida, condición de vulnerabilidad</t>
  </si>
  <si>
    <t>Registros administrativos de la Escuela de Igualdad</t>
  </si>
  <si>
    <t>Un mayor número de personas formadas indica un avance en las acciones del Estado para fomentar una ciudadanía con valores de igualdad, convivencia pacífica y no discriminación</t>
  </si>
  <si>
    <t>Puede complementarse con indicadores de cambio actitudinal o de percepción ciudadana para medir impacto cultural a mediano plazo. Ideal para vincular con campañas educativas y comunitarias.</t>
  </si>
  <si>
    <t xml:space="preserve"> Tasa de feminicidios por cada 100 mil mujeres</t>
  </si>
  <si>
    <t>Reducida la violencia contra las mujeres e intrafamiliar</t>
  </si>
  <si>
    <t xml:space="preserve">	V1 * 100</t>
  </si>
  <si>
    <t xml:space="preserve">	V2</t>
  </si>
  <si>
    <t xml:space="preserve">	Tasa = (V1 × 100) / V2
V1 = número total de feminicidios
V2 = número total de población de mujeres estimada o proyectada del país (en miles de mujeres)</t>
  </si>
  <si>
    <t xml:space="preserve">	Frenar la tolerancia social hacia las conductas machistas y violentas.</t>
  </si>
  <si>
    <t>Número de Unidades de Atención Integral a Víctimas de Violencia de Género e Intrafamiliar a nivel nacional</t>
  </si>
  <si>
    <t>Aumentada la cantidad de denuncias de víctimas de violencia e intrafamiliar</t>
  </si>
  <si>
    <t>Cantidad total de unidades, centros o oficinas establecidas a nivel nacional para ofrecer atención integral (legal, psicológica, social y médica) a personas víctimas de violencia de género e intrafamiliar.</t>
  </si>
  <si>
    <t>Número absoluto (unidades de atención existentes)</t>
  </si>
  <si>
    <t xml:space="preserve">	Total de Unidades de Atención Integral a víctimas de violencia de género e intrafamiliar operativas en el país</t>
  </si>
  <si>
    <t>Conteo directo del número de unidades o centros de atención integral habilitados y | funcionamiento en el territorio nacional</t>
  </si>
  <si>
    <t>Se registra el número total de unidades físicas (fijas o móviles) creadas o gestionadas por instituciones del Estado, o en alianza con organizaciones sociales, que brinden atención especializada a víctimas de violencia. Se debe contar con evidencia oficial de su operatividad (resoluciones, informes, registros administrativos, etc.).</t>
  </si>
  <si>
    <t xml:space="preserve">	- Garantizar cobertura territorial equitativa.
- Evitar duplicidad entre unidades móviles, temporales o co-gestionadas.
- Asegurar sostenibilidad presupuestaria y calidad en los servicios ofrecidos.</t>
  </si>
  <si>
    <t>Por región/provincia, tipo de unidad (fija/móvil), institución responsable</t>
  </si>
  <si>
    <t>Registros administrativos  del Ministerio de la Mujer</t>
  </si>
  <si>
    <t>Un mayor número de unidades refleja mayor capacidad institucional para atender a víctimas, lo que facilita la denuncia y acceso a servicios integrales de protección y justicia.</t>
  </si>
  <si>
    <t>Este indicador puede complementarse con indicadores de demanda (número de casos atendidos), calidad del servicio, o tiempo de respuesta. Es clave para medir condiciones habilitantes para el acceso efectivo a derechos.</t>
  </si>
  <si>
    <t>Número de contenidos audiovisuales y publicitarios producidos y difundidos para la promoción de la cultura de paz</t>
  </si>
  <si>
    <t>Aumentados los contenidos audiovisuales y publicitarios para la promoción de la cultura de paz</t>
  </si>
  <si>
    <t>Total de piezas audiovisuales (spots, videos, cuñas radiales) y materiales gráficos o digitales (afiches, banners, cápsulas web, etc.) producidos y difundidos por el MMUJER o en alianza con terceros, con enfoque explícito en la promoción de la cultura de paz, la no violencia y la equidad.</t>
  </si>
  <si>
    <t>Número absoluto</t>
  </si>
  <si>
    <t xml:space="preserve">	Total de contenidos desarrollados y difundidos en el período</t>
  </si>
  <si>
    <t>Conteo directo de las piezas o productos comunicacionales creados y efectivamente difundidos a través de medios tradicionales o digitales.</t>
  </si>
  <si>
    <t>Se suman todos los contenidos producidos (videos, cuñas, campañas gráficas, publicaciones digitales) con fines de promoción de la cultura de paz. Deben contar con evidencia de su difusión (redes sociales, medios de comunicación, sitios web, etc.).</t>
  </si>
  <si>
    <t xml:space="preserve">	- Asegurar calidad técnica y conceptual del contenido
- Evitar duplicidad de piezas similares
- Garantizar cobertura y diversidad temática</t>
  </si>
  <si>
    <t xml:space="preserve">	Por tipo de contenido (audiovisual, gráfico, digital), canal de difusión (TV, radio, redes sociales), población objetivo</t>
  </si>
  <si>
    <t>Registros de campañas y producciones del Ministerio de la Mujer o instituciones aliadas</t>
  </si>
  <si>
    <t>A mayor número de contenidos desarrollados y difundidos, mayor será el alcance de los mensajes orientados a promover una cultura de paz y transformación de imaginarios sociales violentos o discriminatorios.</t>
  </si>
  <si>
    <t>Este indicador puede complementarse con métricas de alcance (visualizaciones, reproducciones, interacciones) y evaluación de impacto comunicacional.</t>
  </si>
  <si>
    <t>Número de alianzas público-privadas formalizadas para la promoción de la cultura de paz y la equidad de género</t>
  </si>
  <si>
    <t>Aumentada la articulación entre el MMUJER e instituciones públicos-privadas para promover una cultura de paz y de equidad entre el hombre y la mujer</t>
  </si>
  <si>
    <t xml:space="preserve">	Cantidad de acuerdos o convenios de colaboración formalizados entre el Ministerio de la Mujer y actores del sector público y privado para desarrollar acciones conjuntas en torno a la cultura de paz y equidad entre géneros.</t>
  </si>
  <si>
    <t xml:space="preserve">	Número absoluto</t>
  </si>
  <si>
    <t xml:space="preserve">	Total de alianzas formalizadas durante el período de medición</t>
  </si>
  <si>
    <t>Conteo directo del número de alianzas formalizadas, verificadas mediante documentos firmados, resoluciones u oficios institucionales.</t>
  </si>
  <si>
    <t>Se contabilizan los convenios y acuerdos interinstitucionales que incluyan en su objetivo explícito la promoción de la cultura de paz y/o la equidad entre hombres y mujeres.</t>
  </si>
  <si>
    <t>Alinear intereses entre sectores público y privado
- Seguimiento y evaluación de los compromisos adquiridos
- Evitar acuerdos nominales sin acciones concretas</t>
  </si>
  <si>
    <t>Por tipo de institución (público / privado), territorio, sector temático</t>
  </si>
  <si>
    <t>Un número creciente indica mayor compromiso y coordinación institucional para promover valores de igualdad y cultura de paz desde múltiples sectores.</t>
  </si>
  <si>
    <t xml:space="preserve">
Cantidad de convenios formalizados con entidades públicas y privadas para ofrecer servicios de cuidado</t>
  </si>
  <si>
    <t>El indicador se calcula contando la cantidad de convenios formalizados con entidades públicas y privadas para ofrecer servicios de cuidado.</t>
  </si>
  <si>
    <t>Un mayor número refleja un cumplimiento adecuado de las metas previstas de alianzas. Valores bajos indican rezagos en la implementación de alianzas público-privadas.</t>
  </si>
  <si>
    <t xml:space="preserve">Aumentada la participación de las mujeres en el mercado laboral de 48.38% en 2023 a 56.47% en 2028. </t>
  </si>
  <si>
    <t>N/A. Existe el dato de personas sensibilizadas, pero no con desagregación específica al sistema de cuidados</t>
  </si>
  <si>
    <t>Aumentada la cantidad de convenios formalizados con entidades públicas y privadas para ofrecer servicios de cuidado, de 1 en 2025 a 5 en 2028</t>
  </si>
  <si>
    <t>ONE</t>
  </si>
  <si>
    <t>Aumentada la cantidad anual de mujeres participantes en la formación técnico profesional, de 558.493 en 2024 a 650,000 en 2028</t>
  </si>
  <si>
    <t xml:space="preserve">Aumentado el número de mujeres anualmente habilitadas para el empleo y para gestionar sus emprendimientos, de 5,093 en 2024 a 6250 en 2028.                                                    </t>
  </si>
  <si>
    <t>JCE y ONE</t>
  </si>
  <si>
    <t xml:space="preserve">Aumentado el promedio de representación femenina  a nivel nivel municipal y congresual, de 37.5% en 2024 a 42% en 2028. Incrementada la participación de las mujeres en espacios políticos en 5% entre 2024 y 2028 .                           </t>
  </si>
  <si>
    <t>Aumentada la cantidad de instituciones públicas asistidas para la incorporación de criterios de equidad, de 111 en 2024 a 180 en 2028</t>
  </si>
  <si>
    <t>Aumentada la cantidad de personas sensibilizadas anualmente sobre la no tolerancia a la violencia y discriminación, de 130,000 en 2024 a 200,000 en 2028</t>
  </si>
  <si>
    <t>Aumentada la cantidad de personas formadas anualmemente en materia de equidad de género, de 4,529 en 2024 a 7,000 en 2028</t>
  </si>
  <si>
    <t xml:space="preserve">Reducidos los feminicidios (tasa por 100 mil mujeres de 1.21 en 2023 a 0.98 en 2028; baja la tasa de feminicidios por c/100 homicidios de mujeres.           </t>
  </si>
  <si>
    <t>Aumentada la cantidad de oficinas de atención a nivel nacional, de 58 en 2025 a 62 en 2028</t>
  </si>
  <si>
    <t xml:space="preserve">N/A. </t>
  </si>
  <si>
    <t xml:space="preserve">Aumentados los contenidos audiovisuales, disponibles producidos y difundidos para la promoción de la cultura de paz, de 1 en 2025 a 8 en 2028 </t>
  </si>
  <si>
    <t>Aumentadas las alianzas formalizadas para la promoción de la cultura de paz y la equidad de género de 4 en 2024 a 8 en 2028</t>
  </si>
  <si>
    <t>Resultado Estratégico 7+H+I:L</t>
  </si>
  <si>
    <t>Resultado Estratégico 6</t>
  </si>
  <si>
    <t>¿Sobre cuáles aspectos del problema o los problemas identificados en el resultado PNPSP, la institución tiene el mandato legal de intervenir?  La Ley 86-99 empodera al Ministerio de la Mujer para "Educar y sensibilizar a entidades y comunidades sobre la importancia de erradicar la violencia contra las mujeres, niñas y adolescentes e intrafamiliar y sus efectos en la salud, la economía y la sociedad en general".</t>
  </si>
  <si>
    <t>¿Sobre cuáles aspectos del problema o los problemas identificados en el resultado PNPSP, la institución tiene el mandato legal de intervenir? Entre los mandatos de la Ley 86-99 está el de "Desarrollar acciones sistemáticas de educación, comunicación e información para promover cambios de actitudes, valores y comportamientos que conduzcan a una cultura de relaciones equitativas entre mujeres y hombres a nivel individual, de pareja, familiar y comunitario." Asimismo, ""Educar y sensibilizar a entidades y comunidades sobre la importancia de erradicar la violencia contra las mujeres, niñas y adolescentes e intrafamiliar y sus efectos en la salud, la economía y la sociedad en general".</t>
  </si>
  <si>
    <r>
      <rPr>
        <b/>
        <sz val="12"/>
        <color theme="1"/>
        <rFont val="Times New Roman"/>
        <family val="1"/>
      </rPr>
      <t xml:space="preserve">Problemas institucionales:  </t>
    </r>
    <r>
      <rPr>
        <sz val="12"/>
        <color theme="1"/>
        <rFont val="Times New Roman"/>
        <family val="1"/>
      </rPr>
      <t>1) Limitada formación ciudadana en valores, actitudes y comportamientos para una cultura de paz y convivencia.                2) Tolerancia social hacia conductas discriminatorias.</t>
    </r>
  </si>
  <si>
    <t>¿Sobre cuáles aspectos del problema o los problemas identificados en el resultado PNPSP, la institución tiene el mandato legal de intervenir? Según la Ley 86-99, el MMUJER debe "Promover el acceso de las mujeres a los recursos, servicios y bienes productivos, con atención particular a las mujeres rurales, las jefas de hogar y las que sufren de pobreza crítica." Sobre esta base, otorga un bono para la primera vivienda (Bono Mujer) a mujeres en situación de vulnerabilidad, cuyo monto está asociado a las características de la vivienda  .</t>
  </si>
  <si>
    <r>
      <t>¿Sobre cuáles aspectos del problema o los problemas identificados en el resultado PNPSP, la institución tiene el mandato legal de intervenir?</t>
    </r>
    <r>
      <rPr>
        <b/>
        <sz val="12"/>
        <color theme="1"/>
        <rFont val="Times New Roman"/>
        <family val="1"/>
      </rPr>
      <t xml:space="preserve"> </t>
    </r>
    <r>
      <rPr>
        <sz val="12"/>
        <color theme="1"/>
        <rFont val="Times New Roman"/>
        <family val="1"/>
      </rPr>
      <t>Entre las responsabilidades que la Ley 86-99 asigna al Ministerio de la Mujer están la de "Promover políticas públicas que promuevan la salud y la educación integral para las mujeres, niñas y adolescentes", y la de "Educar y sensibilizar a entidades y comunidades sobre la importancia de erradicar la violencia contra las mujeres, niñas y adolescentes e intrafamiliar y sus efectos en la salud, la economía y la sociedad en general".</t>
    </r>
  </si>
  <si>
    <t>1. ¿Los problemas enunciados, tienen alguna vinculación a escenarios posibles de desastres?
2. ¿Cuánto se agravarían esos problemas frente a un evento catastrófico? [indicar la respuesta]                              (RESPUESTA GENERAL PARA LAS DOS PREGUNTAS POR FALTA DE DATOS DESGLOSADOS RELATIVOS A EQUIDAD DE GÉNERO) En ausencia de datos desglosados específicos sobre equidad de género, se reconoce que los problemas institucionales identificados en la herramienta 4 (H4) relativos a la discriminación contra las mujeres, se agravarían considerablemente frente a eventos catastróficos. En contextos de desastres, se ha documentado un aumento en los casos de violencia intrafamiliar y de género, así como la pérdida de ingresos de las mujeres rurales y jefas de hogar, lo que profundiza su situación de vulnerabilidad. Por otra parte, los eventos extremos asociados con el cambio climático, como las olas de calor, las sequías y las inundaciones, aumentan los riesgos de salud para la población más vulnerable y representan una carga adicional para las mujeres, sobre quientes descansa de manera casi exclusiva la responsabilidad por las labores de cuidado (injusta división sexual del trabajo). Estos riesgos impactarían directamente en la capacidad de respuesta del Ministerio de la Mujer, limitando sus servicios de atención y protección, y dificultando el acceso a programas de empoderamiento económico y de prevención de violencia, entre otros. Es necesario fortalecer la recopilación de datos desglosados y consolidar estrategias específicas de respuesta institucional con enfoque de género ante situaciones de desastre.</t>
  </si>
  <si>
    <t>1. ¿Dentro de (los) problema/s públicos institucionales identificado/s en la pregunta anterior/ pregunta 4, se visualizan aspectos relacionados con el enfoque de género?  Si. En la política se Empleo Decente, Formal y Suficiente se destacan la inequidad en el acceso de las mujeres al mercado laboral y a mejores empleos y salarios; las limitadas oportunidades de formación técnica para las mujeres; y la injusta división sexual del trabajo que impide a las mujeres tener control sobre su tiempo.  En la política de Institucionalidad Eficiente y Democrática se consigna la prevalencia de una cultura discriminatoria contra las mujeres que asigna roles estereotipados a mujeres y hombres; y la brecha de participación femenina en espacios/niveles de toma de decisiones. En la política de Acceso a la Salud y la Seguridad Social se identifican los problemas de la limitada aplicación de las normativas que regulan la atención en salud; el limitado acceso de las mujeres a los servicios de salud en la zona urbana y en la rural; los embarazos en adolescentes; y de que el sistema de atención de salud centrado en lo curativo limita los derechos de las mujeres en materia de salud sexual y reproductiva. En la política de Vivienda Digna se destacan como problemas las barreras estructurales que limitan el acceso de las mujeres a la vivienda; y  el limitado acceso de las mujejres al crédito y al financiamiento para adquirir una vivienda. En la política de Cultura para una Mejor Calidad de Vida se considera como el problema institucional la limitada formación ciudadana en valores, actitudes y comportamientos para una cultura de convivencia; y la tolerancia social hacia conductas discriminatorias. En la política de Población Rural y Desarrollo Agropecuario fueron identificados como problemas institucionales la injusta división sexual del trabajo; la invisibilización del aporte de las mujeres a la cadena de valor de la producción agropecuaria; el limitado acceso a la propiedad de la tierra; y el limitado acceso al crédito agricola. En la política de Seguridad Ciudadana los problemas institucionales considerados son: el predominio de una masculinidad negativa y de violencia contra las mujeres; la violencia contra las mujeres e intrafamiliar, y que el feminicidio no está tipificado en la legislación vigente.</t>
  </si>
  <si>
    <t>1. ¿De cara al problema y la población objetivo (personas, instituciones, ambiente) la institución puede identificar aspectos claves que deben abordarse para avanzar en la sostenibilidad ambiental en el país?  (1)  Deben desarrollarse iniciativas de política para aumentar la participación de las mujeres en la toma de decisiones y en la distribución de beneficios sobre el uso y disfrute del medio ambiente y los recursos naturales, particularmente en el ámbito de la producción agropecuaria y forestal, donde no se visibiliza el aporte de las mujeres en los distintos eslabones de las cadenas productivas. (2) Es necesario que se apliquen las políticas dirigidas a facilitar el acceso de las mujeres a la propiedad de la tierra y a otros activos productivos. (3) También es necesario promover una mayor participación femenina en las asociaciones de productores, cooperativas y otras instancias de toma de decisiones en el ámbito de la producción agropecuaria y forestal y de otras actividades productivas vinculadas con la sostenibilidad ambiental (co-gestión de áreas protegidas y de viveros, ecoturismo, entre otras) .+B4:B5</t>
  </si>
  <si>
    <r>
      <t xml:space="preserve">1. ¿El (los) problema/s públicos institucionales identificado/s presenta/n brechas en territorios específicos del país? Favor indicar cuales serían esas brechas, con datos estadísticos
2. ¿Cómo se agudiza el problema en función de la característica del territorio?,3. ¿Dentro de la población potencial, en cuáles provincias/municipios (indicar cantidad)? [indicar la respuesta] (RESPUESTA GENERAL PARA LAS TRES PREGUNTAS, POR FALTA DE DATOS DESGLOSADOS RELATIVOS A EQUIDAD DE GÉNERO).  Las provincias fronterizas son las menos favorecidas en materia de desarrollo económico y social, especialmente las que pertenecen a la región El Valle y Enriquillo, y esto obviamente afecta a las mujeres de esos territorios. La confortabilidad territorial en las distintas regiones del país es un indicador de cuánto se ha avanzado en la cohesión territorial para propiciar un desarrollo más inclusivo y equitativo  en todo el territorio nacional. Según revelan los datos disponibles de MIVED para 2023, el déficit habitacional cuantitativo se concentra mayormente en las provincias Barahona, Indepedecia y Pedernales, todas de la región Enriquillo, con 61% en las dos primeras, y 65% en la tercera. Por su parte, las provincias Elías Piña y Azua, ambas pertenecientes a la región El Valle,concentran respectiamente 60% y 64% del déficit habitacional cuantitativo. En lo que concierne a la accesibilidad universal a servicios en los hogares, la ENHOGAR 2022 indica que el acceso a los servicios de agua dentro de la vivienda es más precario en las regiones Cibao Nordeste (33.40%), Higuamo (37.12%), Enriquillo (42.41%) y El Valle (43.69%).  Está por debajo del 60% en las regiones Yuma (52.70%), Valdesia (55.01%) y Cibao Sur (56.37%). Por su parte, el acceso  a servicios sanitarios, representado por los hogares con inodoro privado dentro de la vivienda, es más precario en la provincia Elías Piña, de la región El Valle, con 39.7%. En lo que respecta a los hogares con conexión sistemas de alcantarillado sanitario, en la región Cibao Norte la provincia Santiago registra un 54% y Puerto Plata un 40.5%, que son los porcentjes más elevados. En la región Cibao Sur, La Vega registra 30.1% y Sánchez Ramírez 32.7%. En la región Cibao Nordeste, la provincia Duarte registra 35.1% y en la región El Valle, la provincia San Juan registra 39.1%. El resto del país, incluida la región Valdesia, que acoge al Gran Santo Domingo, registra valores por debajo de 30%, destacando las provincias del Cibao Noroeste, de Valdesia, de Enriquillo, de Yuma y de Higuamo con las coberturas más precarias.    Por su parte </t>
    </r>
    <r>
      <rPr>
        <u/>
        <sz val="11"/>
        <color theme="1"/>
        <rFont val="Times New Roman"/>
        <family val="1"/>
      </rPr>
      <t>la violencia de género, un problema de marcada relevancia para el MMUJER,</t>
    </r>
    <r>
      <rPr>
        <sz val="11"/>
        <color theme="1"/>
        <rFont val="Times New Roman"/>
        <family val="1"/>
      </rPr>
      <t xml:space="preserve"> cobra mayor importancia en las regiones Ozama, Cibao Norte y Cibao Sur. </t>
    </r>
    <r>
      <rPr>
        <u/>
        <sz val="11"/>
        <color theme="1"/>
        <rFont val="Times New Roman"/>
        <family val="1"/>
      </rPr>
      <t>El embarazo de adolescentes</t>
    </r>
    <r>
      <rPr>
        <sz val="11"/>
        <color theme="1"/>
        <rFont val="Times New Roman"/>
        <family val="1"/>
      </rPr>
      <t>, que constituye otra forma de violencia de género, se manifiesta en todo el país.</t>
    </r>
  </si>
  <si>
    <t>Resultado Estratégico 4</t>
  </si>
  <si>
    <t>Resultado Estratégico 5</t>
  </si>
  <si>
    <t>La vision del MMUJER por el momento no tendrá ningún tipo de cambio. Se ajusta al ánalisis….</t>
  </si>
  <si>
    <t xml:space="preserve">IIEF03    </t>
  </si>
  <si>
    <t>Boletines trimestrales del Banco Central sobre mercado laboral</t>
  </si>
  <si>
    <t>Fuente externa. Reporte sujeto a disponibilidad de la publicación</t>
  </si>
  <si>
    <t>IREF01</t>
  </si>
  <si>
    <t>1. Convenios o acuerdos firmados, 2. Informe de avances de                 3. proyectos, ejecuciones presupuestarios vincualdas</t>
  </si>
  <si>
    <t>IIEDU01</t>
  </si>
  <si>
    <t>Registro estadísticos ONE</t>
  </si>
  <si>
    <t>Fuente externa, dependiente de reportes de terceros y  de la posibilidad de consolidar información entre las diferentes instituciones educativas técnico - profesionales</t>
  </si>
  <si>
    <t>IREDU01</t>
  </si>
  <si>
    <t xml:space="preserve"> Listados de participantes con firmas de asistencia </t>
  </si>
  <si>
    <t>IIIE01</t>
  </si>
  <si>
    <t>1. Actas electorales JCE
2. Decretos presidenciales emitidos</t>
  </si>
  <si>
    <t>Indicador responde a los ciclos electorales cada cuatro años y a decisiones políticas de alto nivel.</t>
  </si>
  <si>
    <t>IRIE01</t>
  </si>
  <si>
    <t>1. Informes técnicos de asistencia brindada,                                             2. Evidencia de lineamientos o ajustes incorporados (POA o presupuestos institucionales),         3. Indicador EDI Política Transversal Género</t>
  </si>
  <si>
    <t>IRCULT01</t>
  </si>
  <si>
    <t>Reducida la tolerancia social hacia conductas discriminatorias, aumentando el número de personas y líderes sociales sensibilizados sobre una vida sin violencia de 246,500 en 2025 a 426,221 en 2028.</t>
  </si>
  <si>
    <t>1. Listas de asistencia con firmas
2. Registros fotográficos o audiovisuales</t>
  </si>
  <si>
    <t>IREDU02</t>
  </si>
  <si>
    <t>1. Registros estadísticos de la Procuraduría General de la República                                                      2. Boletines del Observatorio de Igualdad de Género de la CEPAL                  
3. Informes de la Policía Nacional o del Ministerio de Interior y Policía</t>
  </si>
  <si>
    <t>Fuentes externas. Reporte sujeto a disponibilidad de la publicación</t>
  </si>
  <si>
    <t>IRSC01</t>
  </si>
  <si>
    <t>Listado oficial actualizado de unidades activas</t>
  </si>
  <si>
    <t>Unidades pueden ser independientes o en coordinación interinstitucional</t>
  </si>
  <si>
    <t>IRCULT02</t>
  </si>
  <si>
    <t xml:space="preserve">Registro de materiales producidos </t>
  </si>
  <si>
    <t>IRCULT03</t>
  </si>
  <si>
    <t>1. Acuerdos o convenios firmados                          2. Informes de seguimiento y evaluación conjunta</t>
  </si>
  <si>
    <t>Mujeres cuidadoras o responsables de hogares que acceden a servicios, apoyos o espacios habilitados mediante convenios interinstitucionales que permiten redistribuir las tareas de cuidado y promover su autonomía.</t>
  </si>
  <si>
    <t>Facilitación para el acceso a servicios de cuidado, formación, empleo flexible, orientación legal o social, producto de acuerdos firmados entre el MMUJER y otras instituciones públicas y privadas.</t>
  </si>
  <si>
    <t>Mujeres se benefician de acuerdos y convenios interinstitucionales  para incrementar su nivel de autonomía</t>
  </si>
  <si>
    <t>La inserción laboral de las mujeres se orienta principalmente hacia el sector informal y hacia trabajos de baja calificación y remuneración</t>
  </si>
  <si>
    <t>Permanente</t>
  </si>
  <si>
    <t>Oferta efectiva de servicios habilitados por el convenio, como espacios de cuidado infantil, atención a personas dependientes, horarios flexibles o formación adaptada.</t>
  </si>
  <si>
    <t>Centros definidos por las instituciones aliadas</t>
  </si>
  <si>
    <t>Dirección de Derechos Integrales - Escuela de Igualdad Magalys Pineda</t>
  </si>
  <si>
    <t>Mujeres en edad productiva, desempleadas o subempleadas</t>
  </si>
  <si>
    <t>Servicios de capacitación y formación para el empleo.</t>
  </si>
  <si>
    <t xml:space="preserve">Mujeres habilitadas y capacitadas para el empleo y/o gestionar sus empresas. </t>
  </si>
  <si>
    <t xml:space="preserve">Permanente, de acuerdo a la programación del INFOTEP </t>
  </si>
  <si>
    <t>Instituciones Públicas y privadas</t>
  </si>
  <si>
    <t>Prooceso completo de certificación Sello Igualando-RD (evaluación, formación, implementación y auditoría)</t>
  </si>
  <si>
    <t>Instituciones del gobierno central, descentralizadas y privadas reciben asistencia técnica para certificación Sello Igualando-RD.</t>
  </si>
  <si>
    <t>Permanente, a solicitud de la instuitución interesadas</t>
  </si>
  <si>
    <t>Cumplimiento del marco metodológico del Sello (6 ejes), evidencias verificables, implementación de planes de mejora</t>
  </si>
  <si>
    <t>Sede institucional del ente participante + supervisión del MMUJER</t>
  </si>
  <si>
    <t>Asesoría técnica, talleres, instrumentos y acompañamiento para transversalizar género en políticas y presupuestos</t>
  </si>
  <si>
    <t>Instituciones públicas y privadas reciben asistencia técnica para la transversalización del enfoque de género</t>
  </si>
  <si>
    <t>Equipos designados, plan institucional de igualdad, indicadores de avance, validación metodológica (alineada con políticas nacionales)</t>
  </si>
  <si>
    <t>Sede del Congreso Nacional y de las instituciones representativas de los demás poderes o instituciones públicas</t>
  </si>
  <si>
    <t>Organizaciones comunitarias, gobiernos locales, clubes deportivos, púbico general.</t>
  </si>
  <si>
    <t>Servicios (sensibilización, capacitación)</t>
  </si>
  <si>
    <t xml:space="preserve">Asistencia legal y  psicológica, Línea de emergencia; sensibilización y formación; Casas de acogida; Reparación.     </t>
  </si>
  <si>
    <t>Mujeres víctimas de violencia de género e intrafamiliar reciben atención integral/5952</t>
  </si>
  <si>
    <t>Todo el país. En coordinación con OPM/OMM y con actores del sistema integrado y del Plan por una Vida Libre de Violencia.                                                                 En modalidad virtual se prestará atención a usuarias fuera del país</t>
  </si>
  <si>
    <t>Población general, con énfasis en jóvenes, líderes de opinión, y comunidades vulnerables a la violencia</t>
  </si>
  <si>
    <t>Videos, spots, materiales promocionales</t>
  </si>
  <si>
    <t>Institucionales públicas y privadas promueven de productos comunicacionales y audiovisuales que promueven cultura de paz y equidad</t>
  </si>
  <si>
    <t>Anualmente. Ciclos de campañas</t>
  </si>
  <si>
    <t>Institucionales públicas y privadas acueredan acciones para incrementar el nivel de autonomía de las mujeres</t>
  </si>
  <si>
    <t>Mujeres capacitadas</t>
  </si>
  <si>
    <t>Instituciones asistidas</t>
  </si>
  <si>
    <t>Personas capacitadas y/o sensibilizadas</t>
  </si>
  <si>
    <t>Mujeres asistidas</t>
  </si>
  <si>
    <t>Productos creados</t>
  </si>
  <si>
    <t>Mujeres víctimas de violencia de género e intrafamiliar reciben atención integral</t>
  </si>
  <si>
    <t>Personas reciben capacitación y sensibilización en igualdad y equidad de género.</t>
  </si>
  <si>
    <t>Acuerdos firmados</t>
  </si>
  <si>
    <t xml:space="preserve">Aumentado el promedio de representación femenina  a nivel nivel municipal y congresual, de 37.5% en 2024 a 42% en 2028. Incrementada la participación de las mujeres en espacios políticos en 5% entre 2024 y 2028                         </t>
  </si>
  <si>
    <t>Aumentada la participación de las mujeres en el mercado laboral de 48.38% en 2023 a 56.47% en 2028</t>
  </si>
  <si>
    <t>Reducidos los feminicidios, bajando la tasa por cada 100 mil mujeres de 1.21 en 2023 a 0.98 en 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</si>
</sst>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16">
    <font>
      <sz val="11"/>
      <color theme="1"/>
      <name val="Calibri"/>
      <family val="2"/>
      <scheme val="minor"/>
    </font>
    <font>
      <b/>
      <sz val="11"/>
      <color theme="1"/>
      <name val="Calibri"/>
      <family val="2"/>
      <scheme val="minor"/>
    </font>
    <font>
      <sz val="14"/>
      <color theme="1"/>
      <name val="Calibri"/>
      <family val="2"/>
      <scheme val="minor"/>
    </font>
    <font>
      <b/>
      <sz val="14"/>
      <color theme="0"/>
      <name val="Calibri"/>
      <family val="2"/>
      <scheme val="minor"/>
    </font>
    <font>
      <b/>
      <sz val="14"/>
      <color rgb="FFFFFFFF"/>
      <name val="Calibri"/>
      <family val="2"/>
      <scheme val="minor"/>
    </font>
    <font>
      <b/>
      <sz val="11"/>
      <color rgb="FFFFFFFF"/>
      <name val="Calibri"/>
      <family val="2"/>
      <scheme val="minor"/>
    </font>
    <font>
      <sz val="11"/>
      <color rgb="FF000000"/>
      <name val="Calibri"/>
      <family val="2"/>
      <scheme val="minor"/>
    </font>
    <font>
      <sz val="11"/>
      <color theme="1"/>
      <name val="Gotham Rounded Bold"/>
    </font>
    <font>
      <sz val="8"/>
      <color theme="1"/>
      <name val="Times New Roman"/>
      <family val="1"/>
    </font>
    <font>
      <sz val="8"/>
      <name val="Calibri"/>
      <family val="2"/>
      <scheme val="minor"/>
    </font>
    <font>
      <sz val="10"/>
      <color theme="1"/>
      <name val="Calibri"/>
      <family val="2"/>
      <scheme val="minor"/>
    </font>
    <font>
      <sz val="11"/>
      <color theme="1"/>
      <name val="Arial Narrow"/>
      <family val="2"/>
    </font>
    <font>
      <sz val="11"/>
      <name val="Calibri"/>
      <family val="2"/>
      <scheme val="minor"/>
    </font>
    <font>
      <i/>
      <sz val="11"/>
      <color theme="1"/>
      <name val="Gotham Rounded Bold"/>
    </font>
    <font>
      <sz val="11"/>
      <color rgb="FFFF0000"/>
      <name val="Gotham Rounded Bold"/>
    </font>
    <font>
      <sz val="10"/>
      <color rgb="FF000000"/>
      <name val="Calibri"/>
      <family val="2"/>
      <scheme val="minor"/>
    </font>
    <font>
      <sz val="10"/>
      <color rgb="FF000000"/>
      <name val="Calibri Light"/>
      <family val="2"/>
      <scheme val="major"/>
    </font>
    <font>
      <u/>
      <sz val="11"/>
      <color theme="1"/>
      <name val="Calibri"/>
      <family val="2"/>
      <scheme val="minor"/>
    </font>
    <font>
      <b/>
      <sz val="11"/>
      <color rgb="FFFF0000"/>
      <name val="Calibri"/>
      <family val="2"/>
      <scheme val="minor"/>
    </font>
    <font>
      <b/>
      <sz val="10"/>
      <color rgb="FF000000"/>
      <name val="Times New Roman"/>
      <family val="1"/>
    </font>
    <font>
      <sz val="10"/>
      <color rgb="FF000000"/>
      <name val="Times New Roman"/>
      <family val="1"/>
    </font>
    <font>
      <sz val="10"/>
      <color rgb="FFFF0000"/>
      <name val="Times New Roman"/>
      <family val="1"/>
    </font>
    <font>
      <i/>
      <sz val="11"/>
      <color rgb="FFFF0000"/>
      <name val="Calibri"/>
      <family val="2"/>
      <scheme val="minor"/>
    </font>
    <font>
      <b/>
      <sz val="11"/>
      <color rgb="FF000000"/>
      <name val="Calibri"/>
      <family val="2"/>
      <scheme val="minor"/>
    </font>
    <font>
      <sz val="11"/>
      <color rgb="FFFF0000"/>
      <name val="Calibri"/>
      <family val="2"/>
      <scheme val="minor"/>
    </font>
    <font>
      <b/>
      <sz val="11"/>
      <color theme="0"/>
      <name val="Calibri"/>
      <family val="2"/>
      <scheme val="minor"/>
    </font>
    <font>
      <sz val="11"/>
      <color rgb="FF0070C0"/>
      <name val="Calibri"/>
      <family val="2"/>
      <scheme val="minor"/>
    </font>
    <font>
      <sz val="10"/>
      <color theme="1"/>
      <name val="Times New Roman"/>
      <family val="1"/>
    </font>
    <font>
      <sz val="9"/>
      <color rgb="FF000000"/>
      <name val="Aptos Narrow"/>
      <family val="2"/>
    </font>
    <font>
      <sz val="9"/>
      <color theme="1"/>
      <name val="Aptos Narrow"/>
      <family val="2"/>
    </font>
    <font>
      <sz val="9"/>
      <color theme="1"/>
      <name val="Calibri"/>
      <family val="2"/>
      <scheme val="minor"/>
    </font>
    <font>
      <sz val="9"/>
      <name val="Aptos Narrow"/>
      <family val="2"/>
    </font>
    <font>
      <sz val="9"/>
      <color rgb="FFFF0000"/>
      <name val="Aptos Narrow"/>
      <family val="2"/>
    </font>
    <font>
      <sz val="11"/>
      <color rgb="FF000000"/>
      <name val="Aptos Narrow"/>
      <family val="2"/>
    </font>
    <font>
      <sz val="11"/>
      <color theme="1"/>
      <name val="Aptos Display"/>
      <family val="2"/>
    </font>
    <font>
      <sz val="10"/>
      <color rgb="FF000000"/>
      <name val="Aptos Narrow"/>
      <family val="2"/>
    </font>
    <font>
      <b/>
      <sz val="10"/>
      <name val="Times New Roman"/>
      <family val="1"/>
    </font>
    <font>
      <i/>
      <strike/>
      <sz val="11"/>
      <color theme="1"/>
      <name val="Gotham Rounded Bold"/>
    </font>
    <font>
      <sz val="9"/>
      <color theme="1"/>
      <name val="Segoe UI"/>
      <family val="2"/>
    </font>
    <font>
      <u/>
      <sz val="11"/>
      <color theme="10"/>
      <name val="Calibri"/>
      <family val="2"/>
      <scheme val="minor"/>
    </font>
    <font>
      <b/>
      <sz val="16"/>
      <color theme="0"/>
      <name val="Calibri"/>
      <family val="2"/>
      <scheme val="minor"/>
    </font>
    <font>
      <b/>
      <sz val="11"/>
      <color rgb="FF2F5496"/>
      <name val="Calibri"/>
      <family val="2"/>
      <scheme val="minor"/>
    </font>
    <font>
      <sz val="11"/>
      <color rgb="FF2F5496"/>
      <name val="Calibri"/>
      <family val="2"/>
      <scheme val="minor"/>
    </font>
    <font>
      <i/>
      <sz val="11"/>
      <color theme="1"/>
      <name val="Calibri"/>
      <family val="2"/>
      <scheme val="minor"/>
    </font>
    <font>
      <sz val="10"/>
      <name val="Times New Roman"/>
      <family val="1"/>
    </font>
    <font>
      <u/>
      <sz val="10"/>
      <color theme="1"/>
      <name val="Times New Roman"/>
      <family val="1"/>
    </font>
    <font>
      <b/>
      <sz val="10"/>
      <color theme="1"/>
      <name val="Times New Roman"/>
      <family val="1"/>
    </font>
    <font>
      <b/>
      <sz val="10"/>
      <color theme="0"/>
      <name val="Times New Roman"/>
      <family val="1"/>
    </font>
    <font>
      <b/>
      <sz val="10"/>
      <color rgb="FFFFFFFF"/>
      <name val="Times New Roman"/>
      <family val="1"/>
    </font>
    <font>
      <sz val="10"/>
      <color rgb="FFFFFFFF"/>
      <name val="Times New Roman"/>
      <family val="1"/>
    </font>
    <font>
      <sz val="10"/>
      <color theme="0"/>
      <name val="Times New Roman"/>
      <family val="1"/>
    </font>
    <font>
      <b/>
      <sz val="12"/>
      <color rgb="FF085289"/>
      <name val="Arial"/>
      <family val="2"/>
    </font>
    <font>
      <sz val="11"/>
      <color theme="1"/>
      <name val="Symbol"/>
      <family val="1"/>
      <charset val="2"/>
    </font>
    <font>
      <b/>
      <sz val="12"/>
      <color theme="1"/>
      <name val="Calibri"/>
      <family val="2"/>
      <scheme val="minor"/>
    </font>
    <font>
      <u/>
      <sz val="10"/>
      <name val="Times New Roman"/>
      <family val="1"/>
    </font>
    <font>
      <sz val="9"/>
      <color theme="1"/>
      <name val="Times New Roman"/>
      <family val="1"/>
    </font>
    <font>
      <sz val="10"/>
      <name val="Calibri Light"/>
      <family val="2"/>
      <scheme val="major"/>
    </font>
    <font>
      <sz val="10"/>
      <color rgb="FFFF0000"/>
      <name val="Calibri"/>
      <family val="2"/>
      <scheme val="minor"/>
    </font>
    <font>
      <sz val="12"/>
      <color theme="1"/>
      <name val="Times New Roman"/>
      <family val="1"/>
    </font>
    <font>
      <b/>
      <sz val="12"/>
      <color theme="1"/>
      <name val="Times New Roman"/>
      <family val="1"/>
    </font>
    <font>
      <b/>
      <sz val="9"/>
      <color theme="1"/>
      <name val="Times New Roman"/>
      <family val="1"/>
    </font>
    <font>
      <vertAlign val="superscript"/>
      <sz val="10"/>
      <color theme="1"/>
      <name val="Times New Roman"/>
      <family val="1"/>
    </font>
    <font>
      <sz val="11"/>
      <color theme="1"/>
      <name val="Times New Roman"/>
      <family val="1"/>
    </font>
    <font>
      <vertAlign val="superscript"/>
      <sz val="11"/>
      <color theme="1"/>
      <name val="Times New Roman"/>
      <family val="1"/>
    </font>
    <font>
      <b/>
      <sz val="11"/>
      <color rgb="FF000000"/>
      <name val="Times New Roman"/>
      <family val="1"/>
    </font>
    <font>
      <sz val="11"/>
      <color rgb="FF000000"/>
      <name val="Times New Roman"/>
      <family val="1"/>
    </font>
    <font>
      <sz val="11"/>
      <color theme="1"/>
      <name val="Calibri"/>
      <family val="2"/>
      <scheme val="minor"/>
    </font>
    <font>
      <b/>
      <sz val="11"/>
      <color rgb="FF0070C0"/>
      <name val="Calibri"/>
      <family val="2"/>
      <scheme val="minor"/>
    </font>
    <font>
      <b/>
      <i/>
      <sz val="11"/>
      <color theme="1"/>
      <name val="Calibri"/>
      <family val="2"/>
      <scheme val="minor"/>
    </font>
    <font>
      <i/>
      <u/>
      <sz val="11"/>
      <color theme="1"/>
      <name val="Calibri"/>
      <family val="2"/>
      <scheme val="minor"/>
    </font>
    <font>
      <b/>
      <i/>
      <u/>
      <sz val="11"/>
      <color theme="1"/>
      <name val="Calibri"/>
      <family val="2"/>
      <scheme val="minor"/>
    </font>
    <font>
      <sz val="11"/>
      <color theme="4" tint="-0.249977111117893"/>
      <name val="Calibri"/>
      <family val="2"/>
      <scheme val="minor"/>
    </font>
    <font>
      <b/>
      <sz val="11"/>
      <color theme="4" tint="-0.249977111117893"/>
      <name val="Calibri"/>
      <family val="2"/>
      <scheme val="minor"/>
    </font>
    <font>
      <b/>
      <u/>
      <sz val="11"/>
      <color rgb="FFFFFFFF"/>
      <name val="Calibri"/>
      <family val="2"/>
      <scheme val="minor"/>
    </font>
    <font>
      <sz val="11"/>
      <color rgb="FFFFFFFF"/>
      <name val="Calibri"/>
      <family val="2"/>
      <scheme val="minor"/>
    </font>
    <font>
      <b/>
      <sz val="11"/>
      <color theme="2"/>
      <name val="Calibri"/>
      <family val="2"/>
      <scheme val="minor"/>
    </font>
    <font>
      <sz val="11"/>
      <name val="Aptos Narrow"/>
      <family val="2"/>
    </font>
    <font>
      <sz val="11"/>
      <color theme="1"/>
      <name val="Aptos Narrow"/>
      <family val="2"/>
    </font>
    <font>
      <sz val="11"/>
      <color rgb="FF242424"/>
      <name val="Aptos Narrow"/>
      <family val="2"/>
    </font>
    <font>
      <sz val="12"/>
      <color rgb="FF000000"/>
      <name val="Calibri Light"/>
      <family val="2"/>
      <scheme val="major"/>
    </font>
    <font>
      <sz val="9"/>
      <name val="Calibri"/>
      <family val="2"/>
      <scheme val="minor"/>
    </font>
    <font>
      <sz val="12"/>
      <color rgb="FF000000"/>
      <name val="Calibri"/>
      <family val="2"/>
      <scheme val="minor"/>
    </font>
    <font>
      <sz val="11"/>
      <color rgb="FF000000"/>
      <name val="Calibri Light"/>
      <family val="2"/>
      <scheme val="major"/>
    </font>
    <font>
      <b/>
      <sz val="10"/>
      <color rgb="FFFFFFFF"/>
      <name val="Calibri"/>
      <family val="2"/>
      <scheme val="minor"/>
    </font>
    <font>
      <u/>
      <sz val="11"/>
      <name val="Calibri"/>
      <family val="2"/>
      <scheme val="minor"/>
    </font>
    <font>
      <b/>
      <sz val="10"/>
      <color rgb="FF242424"/>
      <name val="Times New Roman"/>
      <family val="1"/>
    </font>
    <font>
      <b/>
      <sz val="12"/>
      <name val="Times New Roman"/>
      <family val="1"/>
    </font>
    <font>
      <b/>
      <sz val="12"/>
      <color theme="0"/>
      <name val="Times New Roman"/>
      <family val="1"/>
    </font>
    <font>
      <sz val="12"/>
      <name val="Times New Roman"/>
      <family val="1"/>
    </font>
    <font>
      <i/>
      <sz val="12"/>
      <name val="Times New Roman"/>
      <family val="1"/>
    </font>
    <font>
      <sz val="12"/>
      <color rgb="FF000000"/>
      <name val="Times New Roman"/>
      <family val="1"/>
    </font>
    <font>
      <b/>
      <sz val="12"/>
      <color rgb="FF000000"/>
      <name val="Times New Roman"/>
      <family val="1"/>
    </font>
    <font>
      <sz val="12"/>
      <color rgb="FFFF0000"/>
      <name val="Times New Roman"/>
      <family val="1"/>
    </font>
    <font>
      <sz val="11"/>
      <color theme="4"/>
      <name val="Calibri"/>
      <family val="2"/>
      <scheme val="minor"/>
    </font>
    <font>
      <sz val="14"/>
      <color rgb="FF001D35"/>
      <name val="Arial"/>
      <family val="2"/>
    </font>
    <font>
      <sz val="14"/>
      <color rgb="FF001D35"/>
      <name val="Arial"/>
      <family val="2"/>
    </font>
    <font>
      <sz val="11"/>
      <name val="Times New Roman"/>
      <family val="1"/>
    </font>
    <font>
      <sz val="9"/>
      <name val="Times New Roman"/>
      <family val="1"/>
    </font>
    <font>
      <b/>
      <sz val="12"/>
      <color rgb="FF001D35"/>
      <name val="Arial"/>
      <family val="2"/>
    </font>
    <font>
      <sz val="12"/>
      <color rgb="FF545D7E"/>
      <name val="Arial"/>
      <family val="2"/>
    </font>
    <font>
      <sz val="8"/>
      <color rgb="FF001D35"/>
      <name val="Arial"/>
      <family val="2"/>
    </font>
    <font>
      <i/>
      <sz val="11"/>
      <color theme="1"/>
      <name val="Times New Roman"/>
      <family val="1"/>
    </font>
    <font>
      <u/>
      <sz val="10"/>
      <color rgb="FFFF0000"/>
      <name val="Times New Roman"/>
      <family val="1"/>
    </font>
    <font>
      <i/>
      <sz val="10"/>
      <color rgb="FFFF0000"/>
      <name val="Times New Roman"/>
      <family val="1"/>
    </font>
    <font>
      <u/>
      <sz val="11"/>
      <color theme="1"/>
      <name val="Times New Roman"/>
      <family val="1"/>
    </font>
    <font>
      <sz val="12"/>
      <color theme="1"/>
      <name val="Calibri"/>
      <family val="2"/>
      <scheme val="minor"/>
    </font>
    <font>
      <b/>
      <sz val="14"/>
      <color theme="0"/>
      <name val="Times New Roman"/>
      <family val="1"/>
    </font>
    <font>
      <b/>
      <vertAlign val="superscript"/>
      <sz val="12"/>
      <color theme="1"/>
      <name val="Times New Roman"/>
      <family val="1"/>
    </font>
    <font>
      <sz val="12"/>
      <color rgb="FF001D35"/>
      <name val="Arial"/>
      <family val="2"/>
    </font>
    <font>
      <sz val="12"/>
      <color rgb="FFFF0000"/>
      <name val="Calibri"/>
      <family val="2"/>
      <scheme val="minor"/>
    </font>
    <font>
      <u/>
      <sz val="12"/>
      <color theme="10"/>
      <name val="Calibri"/>
      <family val="2"/>
      <scheme val="minor"/>
    </font>
    <font>
      <sz val="10"/>
      <color rgb="FFEE0000"/>
      <name val="Times New Roman"/>
      <family val="1"/>
    </font>
    <font>
      <sz val="9"/>
      <color indexed="81"/>
      <name val="Tahoma"/>
      <family val="2"/>
    </font>
    <font>
      <b/>
      <sz val="9"/>
      <color indexed="81"/>
      <name val="Tahoma"/>
      <family val="2"/>
    </font>
    <font>
      <b/>
      <sz val="11"/>
      <name val="Calibri"/>
      <family val="2"/>
      <scheme val="minor"/>
    </font>
    <font>
      <sz val="11"/>
      <color rgb="FFEE0000"/>
      <name val="Calibri"/>
      <family val="2"/>
      <scheme val="minor"/>
    </font>
  </fonts>
  <fills count="24">
    <fill>
      <patternFill patternType="none"/>
    </fill>
    <fill>
      <patternFill patternType="gray125"/>
    </fill>
    <fill>
      <patternFill patternType="solid">
        <fgColor rgb="FF0070C0"/>
        <bgColor indexed="64"/>
      </patternFill>
    </fill>
    <fill>
      <patternFill patternType="solid">
        <fgColor rgb="FFFFFFFF"/>
        <bgColor indexed="64"/>
      </patternFill>
    </fill>
    <fill>
      <patternFill patternType="solid">
        <fgColor rgb="FF002060"/>
        <bgColor indexed="64"/>
      </patternFill>
    </fill>
    <fill>
      <patternFill patternType="solid">
        <fgColor rgb="FF2F5496"/>
        <bgColor indexed="64"/>
      </patternFill>
    </fill>
    <fill>
      <patternFill patternType="solid">
        <fgColor rgb="FFDEEAF6"/>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00B0F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FF"/>
        <bgColor rgb="FF000000"/>
      </patternFill>
    </fill>
    <fill>
      <patternFill patternType="solid">
        <fgColor rgb="FFD5DCE4"/>
        <bgColor indexed="64"/>
      </patternFill>
    </fill>
    <fill>
      <patternFill patternType="solid">
        <fgColor rgb="FFD9E1F2"/>
        <bgColor indexed="64"/>
      </patternFill>
    </fill>
    <fill>
      <patternFill patternType="solid">
        <fgColor theme="2"/>
        <bgColor indexed="64"/>
      </patternFill>
    </fill>
    <fill>
      <patternFill patternType="solid">
        <fgColor theme="4"/>
        <bgColor indexed="64"/>
      </patternFill>
    </fill>
    <fill>
      <patternFill patternType="solid">
        <fgColor theme="5" tint="0.79998168889431442"/>
        <bgColor indexed="64"/>
      </patternFill>
    </fill>
    <fill>
      <patternFill patternType="solid">
        <fgColor theme="0"/>
        <bgColor indexed="64"/>
      </patternFill>
    </fill>
    <fill>
      <patternFill patternType="solid">
        <fgColor rgb="FFFF0000"/>
        <bgColor indexed="64"/>
      </patternFill>
    </fill>
    <fill>
      <patternFill patternType="solid">
        <fgColor theme="3" tint="0.79998168889431442"/>
        <bgColor indexed="64"/>
      </patternFill>
    </fill>
    <fill>
      <patternFill patternType="solid">
        <fgColor theme="4" tint="0.39997558519241921"/>
        <bgColor indexed="64"/>
      </patternFill>
    </fill>
    <fill>
      <patternFill patternType="solid">
        <fgColor rgb="FFEE0000"/>
        <bgColor indexed="64"/>
      </patternFill>
    </fill>
    <fill>
      <patternFill patternType="solid">
        <fgColor theme="3" tint="0.89999084444715716"/>
        <bgColor indexed="64"/>
      </patternFill>
    </fill>
  </fills>
  <borders count="66">
    <border>
      <left/>
      <right/>
      <top/>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rgb="FF000000"/>
      </right>
      <top style="medium">
        <color rgb="FF000000"/>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thin">
        <color indexed="64"/>
      </right>
      <top/>
      <bottom style="thin">
        <color rgb="FF000000"/>
      </bottom>
      <diagonal/>
    </border>
    <border>
      <left style="medium">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rgb="FF000000"/>
      </top>
      <bottom style="thin">
        <color rgb="FF000000"/>
      </bottom>
      <diagonal/>
    </border>
  </borders>
  <cellStyleXfs count="3">
    <xf numFmtId="0" fontId="0" fillId="0" borderId="0"/>
    <xf numFmtId="0" fontId="39" fillId="0" borderId="0" applyNumberFormat="0" applyFill="0" applyBorder="0" applyAlignment="0" applyProtection="0"/>
    <xf numFmtId="43" fontId="66" fillId="0" borderId="0" applyFont="0" applyFill="0" applyBorder="0" applyAlignment="0" applyProtection="0"/>
  </cellStyleXfs>
  <cellXfs count="785">
    <xf numFmtId="0" fontId="0" fillId="0" borderId="0" xfId="0"/>
    <xf numFmtId="0" fontId="2" fillId="0" borderId="0" xfId="0" applyFont="1"/>
    <xf numFmtId="0" fontId="8" fillId="0" borderId="0" xfId="0" applyFont="1" applyAlignment="1">
      <alignment vertical="center"/>
    </xf>
    <xf numFmtId="0" fontId="7" fillId="0" borderId="8" xfId="0" applyFont="1" applyBorder="1" applyAlignment="1">
      <alignment horizontal="justify" vertical="center" wrapText="1"/>
    </xf>
    <xf numFmtId="0" fontId="7" fillId="0" borderId="8" xfId="0" applyFont="1" applyBorder="1" applyAlignment="1">
      <alignment horizontal="justify" vertical="top" wrapText="1"/>
    </xf>
    <xf numFmtId="0" fontId="7" fillId="0" borderId="9" xfId="0" applyFont="1" applyBorder="1" applyAlignment="1">
      <alignment horizontal="justify" vertical="center" wrapText="1"/>
    </xf>
    <xf numFmtId="0" fontId="7" fillId="0" borderId="3" xfId="0" applyFont="1" applyBorder="1" applyAlignment="1">
      <alignment horizontal="justify" vertical="top" wrapText="1"/>
    </xf>
    <xf numFmtId="0" fontId="7" fillId="0" borderId="1" xfId="0" applyFont="1" applyBorder="1" applyAlignment="1">
      <alignment horizontal="justify" vertical="top" wrapText="1"/>
    </xf>
    <xf numFmtId="0" fontId="7" fillId="0" borderId="10" xfId="0" applyFont="1" applyBorder="1" applyAlignment="1">
      <alignment horizontal="justify" vertical="center" wrapText="1"/>
    </xf>
    <xf numFmtId="0" fontId="7" fillId="0" borderId="11" xfId="0" applyFont="1" applyBorder="1" applyAlignment="1">
      <alignment horizontal="justify" vertical="top" wrapText="1"/>
    </xf>
    <xf numFmtId="0" fontId="0" fillId="0" borderId="0" xfId="0" applyAlignment="1">
      <alignment vertical="center"/>
    </xf>
    <xf numFmtId="0" fontId="5" fillId="2" borderId="6"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0" fillId="0" borderId="14" xfId="0" applyBorder="1" applyAlignment="1">
      <alignment vertical="center" wrapText="1"/>
    </xf>
    <xf numFmtId="0" fontId="0" fillId="0" borderId="14" xfId="0" applyBorder="1" applyAlignment="1">
      <alignment horizontal="left" vertical="center" wrapText="1"/>
    </xf>
    <xf numFmtId="0" fontId="0" fillId="0" borderId="14" xfId="0" applyBorder="1" applyAlignment="1">
      <alignment horizontal="center" vertical="center" wrapText="1"/>
    </xf>
    <xf numFmtId="0" fontId="0" fillId="0" borderId="14" xfId="0" applyBorder="1"/>
    <xf numFmtId="0" fontId="0" fillId="0" borderId="14" xfId="0" applyBorder="1" applyAlignment="1">
      <alignment horizontal="center" vertical="center"/>
    </xf>
    <xf numFmtId="0" fontId="5" fillId="2" borderId="14" xfId="0" applyFont="1" applyFill="1" applyBorder="1" applyAlignment="1">
      <alignment horizontal="center" vertical="center" wrapText="1"/>
    </xf>
    <xf numFmtId="0" fontId="0" fillId="10" borderId="14" xfId="0" applyFill="1" applyBorder="1" applyAlignment="1">
      <alignment horizontal="center" vertical="center"/>
    </xf>
    <xf numFmtId="0" fontId="0" fillId="8" borderId="14" xfId="0" applyFill="1" applyBorder="1" applyAlignment="1">
      <alignment horizontal="center" vertical="center"/>
    </xf>
    <xf numFmtId="0" fontId="0" fillId="0" borderId="14" xfId="0" applyBorder="1" applyAlignment="1">
      <alignment wrapText="1"/>
    </xf>
    <xf numFmtId="0" fontId="11" fillId="0" borderId="0" xfId="0" applyFont="1"/>
    <xf numFmtId="0" fontId="11" fillId="0" borderId="0" xfId="0" applyFont="1" applyAlignment="1">
      <alignment horizontal="justify" vertical="center"/>
    </xf>
    <xf numFmtId="0" fontId="10" fillId="0" borderId="14" xfId="0" applyFont="1" applyBorder="1" applyAlignment="1">
      <alignment horizontal="center" vertical="center" wrapText="1"/>
    </xf>
    <xf numFmtId="0" fontId="10" fillId="0" borderId="14" xfId="0" applyFont="1" applyBorder="1" applyAlignment="1">
      <alignment horizontal="justify" vertical="center"/>
    </xf>
    <xf numFmtId="0" fontId="10" fillId="0" borderId="14" xfId="0" applyFont="1" applyBorder="1" applyAlignment="1">
      <alignment wrapText="1"/>
    </xf>
    <xf numFmtId="0" fontId="10" fillId="0" borderId="14" xfId="0" applyFont="1" applyBorder="1" applyAlignment="1">
      <alignment horizontal="left" vertical="center" wrapText="1"/>
    </xf>
    <xf numFmtId="0" fontId="5" fillId="2" borderId="17" xfId="0" applyFont="1" applyFill="1" applyBorder="1" applyAlignment="1">
      <alignment horizontal="center" vertical="center" wrapText="1"/>
    </xf>
    <xf numFmtId="0" fontId="12" fillId="0" borderId="14" xfId="0" applyFont="1" applyBorder="1" applyAlignment="1">
      <alignment horizontal="justify" vertical="top" wrapText="1"/>
    </xf>
    <xf numFmtId="0" fontId="12" fillId="0" borderId="0" xfId="0" applyFont="1"/>
    <xf numFmtId="0" fontId="10" fillId="0" borderId="20" xfId="0" applyFont="1" applyBorder="1" applyAlignment="1">
      <alignment vertical="center" wrapText="1"/>
    </xf>
    <xf numFmtId="0" fontId="0" fillId="0" borderId="0" xfId="0" applyAlignment="1">
      <alignment wrapText="1"/>
    </xf>
    <xf numFmtId="0" fontId="10" fillId="0" borderId="14" xfId="0" applyFont="1" applyBorder="1" applyAlignment="1">
      <alignment vertical="center" wrapText="1"/>
    </xf>
    <xf numFmtId="0" fontId="5" fillId="5" borderId="6" xfId="0" applyFont="1" applyFill="1" applyBorder="1" applyAlignment="1">
      <alignment horizontal="center" vertical="center" wrapText="1"/>
    </xf>
    <xf numFmtId="0" fontId="10" fillId="8" borderId="28" xfId="0" applyFont="1" applyFill="1" applyBorder="1" applyAlignment="1">
      <alignment horizontal="justify" vertical="center"/>
    </xf>
    <xf numFmtId="0" fontId="15" fillId="8" borderId="29" xfId="0" applyFont="1" applyFill="1" applyBorder="1" applyAlignment="1">
      <alignment horizontal="justify" vertical="center"/>
    </xf>
    <xf numFmtId="0" fontId="15" fillId="8" borderId="28" xfId="0" applyFont="1" applyFill="1" applyBorder="1" applyAlignment="1">
      <alignment horizontal="justify" vertical="center" wrapText="1"/>
    </xf>
    <xf numFmtId="0" fontId="16" fillId="8" borderId="26" xfId="0" applyFont="1" applyFill="1" applyBorder="1" applyAlignment="1">
      <alignment horizontal="justify" vertical="center" wrapText="1"/>
    </xf>
    <xf numFmtId="0" fontId="16" fillId="8" borderId="27" xfId="0" applyFont="1" applyFill="1" applyBorder="1" applyAlignment="1">
      <alignment horizontal="justify" vertical="center" wrapText="1"/>
    </xf>
    <xf numFmtId="0" fontId="16" fillId="8" borderId="28" xfId="0" applyFont="1" applyFill="1" applyBorder="1" applyAlignment="1">
      <alignment horizontal="justify" vertical="center" wrapText="1"/>
    </xf>
    <xf numFmtId="0" fontId="16" fillId="8" borderId="29" xfId="0" applyFont="1" applyFill="1" applyBorder="1" applyAlignment="1">
      <alignment horizontal="justify" vertical="center" wrapText="1"/>
    </xf>
    <xf numFmtId="0" fontId="16" fillId="8" borderId="30" xfId="0" applyFont="1" applyFill="1" applyBorder="1" applyAlignment="1">
      <alignment horizontal="justify" vertical="center" wrapText="1"/>
    </xf>
    <xf numFmtId="0" fontId="16" fillId="6" borderId="31" xfId="0" applyFont="1" applyFill="1" applyBorder="1" applyAlignment="1">
      <alignment horizontal="justify" vertical="center" wrapText="1"/>
    </xf>
    <xf numFmtId="0" fontId="10" fillId="8" borderId="14" xfId="0" applyFont="1" applyFill="1" applyBorder="1" applyAlignment="1">
      <alignment horizontal="center" vertical="center"/>
    </xf>
    <xf numFmtId="0" fontId="0" fillId="0" borderId="14" xfId="0" applyBorder="1" applyAlignment="1">
      <alignment horizontal="justify" vertical="center"/>
    </xf>
    <xf numFmtId="0" fontId="10" fillId="0" borderId="20" xfId="0" applyFont="1" applyBorder="1" applyAlignment="1">
      <alignment horizontal="left" vertical="center"/>
    </xf>
    <xf numFmtId="0" fontId="1" fillId="0" borderId="32" xfId="0" applyFont="1" applyBorder="1" applyAlignment="1">
      <alignment horizontal="justify" vertical="center" wrapText="1"/>
    </xf>
    <xf numFmtId="0" fontId="1" fillId="0" borderId="0" xfId="0" applyFont="1"/>
    <xf numFmtId="0" fontId="22" fillId="0" borderId="0" xfId="0" applyFont="1" applyAlignment="1">
      <alignment wrapText="1"/>
    </xf>
    <xf numFmtId="0" fontId="22" fillId="0" borderId="0" xfId="0" applyFont="1" applyAlignment="1">
      <alignment horizontal="left" vertical="top" wrapText="1"/>
    </xf>
    <xf numFmtId="0" fontId="25" fillId="2" borderId="18" xfId="0" applyFont="1" applyFill="1" applyBorder="1" applyAlignment="1">
      <alignment horizontal="center" vertical="center" wrapText="1"/>
    </xf>
    <xf numFmtId="0" fontId="2" fillId="0" borderId="33" xfId="0" applyFont="1" applyBorder="1"/>
    <xf numFmtId="0" fontId="0" fillId="0" borderId="14" xfId="0" applyBorder="1" applyAlignment="1">
      <alignment vertical="center"/>
    </xf>
    <xf numFmtId="0" fontId="27" fillId="0" borderId="0" xfId="0" applyFont="1"/>
    <xf numFmtId="0" fontId="0" fillId="0" borderId="28" xfId="0" applyBorder="1" applyAlignment="1">
      <alignment vertical="center" wrapText="1"/>
    </xf>
    <xf numFmtId="0" fontId="6" fillId="0" borderId="14" xfId="0" applyFont="1" applyBorder="1" applyAlignment="1">
      <alignment horizontal="center" vertical="center" wrapText="1"/>
    </xf>
    <xf numFmtId="0" fontId="6" fillId="0" borderId="29" xfId="0" applyFont="1" applyBorder="1" applyAlignment="1">
      <alignment horizontal="center" vertical="center" wrapText="1"/>
    </xf>
    <xf numFmtId="0" fontId="22" fillId="0" borderId="0" xfId="0" applyFont="1" applyAlignment="1">
      <alignment horizontal="left" vertical="center" wrapText="1"/>
    </xf>
    <xf numFmtId="0" fontId="0" fillId="0" borderId="29" xfId="0" applyBorder="1" applyAlignment="1">
      <alignment wrapText="1"/>
    </xf>
    <xf numFmtId="0" fontId="6" fillId="0" borderId="28" xfId="0" applyFont="1" applyBorder="1" applyAlignment="1">
      <alignment horizontal="center" vertical="center" wrapText="1"/>
    </xf>
    <xf numFmtId="0" fontId="6" fillId="0" borderId="14" xfId="0" applyFont="1" applyBorder="1" applyAlignment="1">
      <alignment vertical="center" wrapText="1"/>
    </xf>
    <xf numFmtId="0" fontId="6" fillId="0" borderId="34" xfId="0" applyFont="1" applyBorder="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0" fontId="28" fillId="0" borderId="28" xfId="0" applyFont="1" applyBorder="1" applyAlignment="1">
      <alignment vertical="center" wrapText="1"/>
    </xf>
    <xf numFmtId="0" fontId="28" fillId="0" borderId="14" xfId="0" applyFont="1" applyBorder="1" applyAlignment="1">
      <alignment vertical="center" wrapText="1"/>
    </xf>
    <xf numFmtId="0" fontId="29" fillId="0" borderId="14" xfId="0" applyFont="1" applyBorder="1" applyAlignment="1">
      <alignment horizontal="left" vertical="center" wrapText="1"/>
    </xf>
    <xf numFmtId="0" fontId="29" fillId="0" borderId="14" xfId="0" applyFont="1" applyBorder="1" applyAlignment="1">
      <alignment vertical="center" wrapText="1"/>
    </xf>
    <xf numFmtId="0" fontId="28" fillId="0" borderId="28" xfId="0" applyFont="1" applyBorder="1" applyAlignment="1">
      <alignment horizontal="left" vertical="center" wrapText="1"/>
    </xf>
    <xf numFmtId="0" fontId="28" fillId="0" borderId="14" xfId="0" applyFont="1" applyBorder="1" applyAlignment="1">
      <alignment horizontal="left" vertical="center" wrapText="1"/>
    </xf>
    <xf numFmtId="0" fontId="30" fillId="0" borderId="14" xfId="0" applyFont="1" applyBorder="1" applyAlignment="1">
      <alignment vertical="center" wrapText="1"/>
    </xf>
    <xf numFmtId="0" fontId="32" fillId="0" borderId="14" xfId="0" applyFont="1" applyBorder="1" applyAlignment="1">
      <alignment horizontal="center" vertical="center" wrapText="1"/>
    </xf>
    <xf numFmtId="0" fontId="31" fillId="0" borderId="14" xfId="0" applyFont="1" applyBorder="1" applyAlignment="1">
      <alignment horizontal="left" vertical="center" wrapText="1"/>
    </xf>
    <xf numFmtId="0" fontId="0" fillId="0" borderId="28" xfId="0" applyBorder="1" applyAlignment="1">
      <alignment horizontal="left" vertical="center" wrapText="1"/>
    </xf>
    <xf numFmtId="0" fontId="6" fillId="0" borderId="33" xfId="0" applyFont="1" applyBorder="1" applyAlignment="1">
      <alignment horizontal="center" vertical="center" wrapText="1"/>
    </xf>
    <xf numFmtId="0" fontId="38" fillId="0" borderId="0" xfId="0" applyFont="1" applyAlignment="1">
      <alignment wrapText="1"/>
    </xf>
    <xf numFmtId="0" fontId="5" fillId="2" borderId="8" xfId="0" applyFont="1" applyFill="1" applyBorder="1" applyAlignment="1">
      <alignment horizontal="center" vertical="center" wrapText="1"/>
    </xf>
    <xf numFmtId="0" fontId="6" fillId="3" borderId="38" xfId="0" applyFont="1" applyFill="1" applyBorder="1" applyAlignment="1">
      <alignment vertical="center" wrapText="1"/>
    </xf>
    <xf numFmtId="0" fontId="6" fillId="3" borderId="5" xfId="0" applyFont="1" applyFill="1" applyBorder="1" applyAlignment="1">
      <alignment vertical="center" wrapText="1"/>
    </xf>
    <xf numFmtId="0" fontId="0" fillId="0" borderId="38"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3" xfId="0" applyBorder="1" applyAlignment="1">
      <alignment vertical="center" wrapText="1"/>
    </xf>
    <xf numFmtId="0" fontId="39" fillId="0" borderId="38" xfId="1" applyBorder="1" applyAlignment="1">
      <alignment vertical="center" wrapText="1"/>
    </xf>
    <xf numFmtId="0" fontId="39" fillId="0" borderId="0" xfId="1" applyAlignment="1">
      <alignment vertical="center"/>
    </xf>
    <xf numFmtId="0" fontId="23" fillId="13" borderId="14" xfId="0" applyFont="1" applyFill="1" applyBorder="1" applyAlignment="1">
      <alignment horizontal="center" vertical="center" wrapText="1"/>
    </xf>
    <xf numFmtId="0" fontId="5" fillId="2" borderId="14" xfId="0" applyFont="1" applyFill="1" applyBorder="1" applyAlignment="1">
      <alignment horizontal="center" vertical="center"/>
    </xf>
    <xf numFmtId="0" fontId="41" fillId="15" borderId="14" xfId="0" applyFont="1" applyFill="1" applyBorder="1" applyAlignment="1">
      <alignment horizontal="center" vertical="center" wrapText="1"/>
    </xf>
    <xf numFmtId="0" fontId="42" fillId="0" borderId="14" xfId="0" applyFont="1" applyBorder="1" applyAlignment="1">
      <alignment horizontal="justify" vertical="center" wrapText="1"/>
    </xf>
    <xf numFmtId="0" fontId="43" fillId="0" borderId="14" xfId="0" applyFont="1" applyBorder="1" applyAlignment="1">
      <alignment vertical="center" wrapText="1"/>
    </xf>
    <xf numFmtId="0" fontId="0" fillId="0" borderId="0" xfId="0" applyAlignment="1">
      <alignment vertical="center" wrapText="1"/>
    </xf>
    <xf numFmtId="0" fontId="5" fillId="0" borderId="14" xfId="0" applyFont="1" applyBorder="1" applyAlignment="1">
      <alignment horizontal="right" vertical="center" wrapText="1"/>
    </xf>
    <xf numFmtId="0" fontId="44" fillId="0" borderId="14" xfId="0" applyFont="1" applyBorder="1" applyAlignment="1">
      <alignment horizontal="left" vertical="center" wrapText="1"/>
    </xf>
    <xf numFmtId="0" fontId="27" fillId="0" borderId="14" xfId="0" applyFont="1" applyBorder="1" applyAlignment="1">
      <alignment wrapText="1"/>
    </xf>
    <xf numFmtId="0" fontId="27" fillId="0" borderId="14" xfId="0" applyFont="1" applyBorder="1" applyAlignment="1">
      <alignment horizontal="center" vertical="center" wrapText="1"/>
    </xf>
    <xf numFmtId="0" fontId="27" fillId="0" borderId="14" xfId="0" applyFont="1" applyBorder="1" applyAlignment="1">
      <alignment vertical="center" wrapText="1"/>
    </xf>
    <xf numFmtId="0" fontId="27" fillId="0" borderId="14" xfId="0" applyFont="1" applyBorder="1" applyAlignment="1">
      <alignment horizontal="center"/>
    </xf>
    <xf numFmtId="0" fontId="27" fillId="0" borderId="14" xfId="0" applyFont="1" applyBorder="1"/>
    <xf numFmtId="0" fontId="27" fillId="0" borderId="14" xfId="0" applyFont="1" applyBorder="1" applyAlignment="1">
      <alignment horizontal="center" wrapText="1"/>
    </xf>
    <xf numFmtId="0" fontId="20" fillId="0" borderId="14" xfId="0" applyFont="1" applyBorder="1" applyAlignment="1">
      <alignment horizontal="center" vertical="center" wrapText="1"/>
    </xf>
    <xf numFmtId="0" fontId="20" fillId="0" borderId="14" xfId="0" applyFont="1" applyBorder="1" applyAlignment="1">
      <alignment horizontal="left" vertical="center" wrapText="1"/>
    </xf>
    <xf numFmtId="0" fontId="27" fillId="0" borderId="14" xfId="0" applyFont="1" applyBorder="1" applyAlignment="1">
      <alignment horizontal="left" vertical="center" wrapText="1"/>
    </xf>
    <xf numFmtId="0" fontId="27" fillId="0" borderId="0" xfId="0" applyFont="1" applyAlignment="1">
      <alignment wrapText="1"/>
    </xf>
    <xf numFmtId="0" fontId="44" fillId="0" borderId="14" xfId="0" applyFont="1" applyBorder="1" applyAlignment="1">
      <alignment vertical="center" wrapText="1"/>
    </xf>
    <xf numFmtId="0" fontId="27" fillId="0" borderId="20" xfId="0" applyFont="1" applyBorder="1" applyAlignment="1">
      <alignment horizontal="center" vertical="center" wrapText="1"/>
    </xf>
    <xf numFmtId="0" fontId="20" fillId="0" borderId="14" xfId="0" applyFont="1" applyBorder="1" applyAlignment="1">
      <alignment vertical="center" wrapText="1"/>
    </xf>
    <xf numFmtId="0" fontId="27" fillId="0" borderId="15" xfId="0" applyFont="1" applyBorder="1" applyAlignment="1">
      <alignment horizontal="left" vertical="center" wrapText="1"/>
    </xf>
    <xf numFmtId="0" fontId="47" fillId="4" borderId="7" xfId="0" applyFont="1" applyFill="1" applyBorder="1" applyAlignment="1">
      <alignment horizontal="center" vertical="center" wrapText="1"/>
    </xf>
    <xf numFmtId="0" fontId="47" fillId="4" borderId="7" xfId="0" applyFont="1" applyFill="1" applyBorder="1" applyAlignment="1">
      <alignment horizontal="center" vertical="center"/>
    </xf>
    <xf numFmtId="0" fontId="48" fillId="2" borderId="6" xfId="0" applyFont="1" applyFill="1" applyBorder="1" applyAlignment="1">
      <alignment horizontal="center" vertical="center" wrapText="1"/>
    </xf>
    <xf numFmtId="0" fontId="48" fillId="2" borderId="12" xfId="0" applyFont="1" applyFill="1" applyBorder="1" applyAlignment="1">
      <alignment horizontal="center" vertical="center" wrapText="1"/>
    </xf>
    <xf numFmtId="0" fontId="48" fillId="2" borderId="6" xfId="0" applyFont="1" applyFill="1" applyBorder="1" applyAlignment="1">
      <alignment horizontal="center" vertical="center"/>
    </xf>
    <xf numFmtId="0" fontId="48" fillId="2" borderId="12" xfId="0" applyFont="1" applyFill="1" applyBorder="1" applyAlignment="1">
      <alignment horizontal="center" vertical="center"/>
    </xf>
    <xf numFmtId="0" fontId="27" fillId="0" borderId="14" xfId="0" applyFont="1" applyBorder="1" applyAlignment="1">
      <alignment horizontal="justify" vertical="center"/>
    </xf>
    <xf numFmtId="2" fontId="0" fillId="0" borderId="14" xfId="0" applyNumberFormat="1" applyBorder="1" applyAlignment="1">
      <alignment horizontal="center" vertical="center"/>
    </xf>
    <xf numFmtId="0" fontId="35" fillId="0" borderId="39" xfId="0" applyFont="1" applyBorder="1" applyAlignment="1">
      <alignment horizontal="center" vertical="center"/>
    </xf>
    <xf numFmtId="0" fontId="35" fillId="0" borderId="14" xfId="0" applyFont="1" applyBorder="1" applyAlignment="1">
      <alignment horizontal="center" vertical="center"/>
    </xf>
    <xf numFmtId="0" fontId="6" fillId="12" borderId="14" xfId="0" applyFont="1" applyFill="1" applyBorder="1" applyAlignment="1">
      <alignment horizontal="center" vertical="center"/>
    </xf>
    <xf numFmtId="0" fontId="28" fillId="0" borderId="14" xfId="0" applyFont="1" applyBorder="1" applyAlignment="1">
      <alignment horizontal="center" vertical="center"/>
    </xf>
    <xf numFmtId="4" fontId="28" fillId="0" borderId="14" xfId="0" applyNumberFormat="1" applyFont="1" applyBorder="1" applyAlignment="1">
      <alignment horizontal="center" vertical="center"/>
    </xf>
    <xf numFmtId="4" fontId="28" fillId="17" borderId="14" xfId="0" applyNumberFormat="1" applyFont="1" applyFill="1" applyBorder="1" applyAlignment="1">
      <alignment horizontal="center" vertical="center"/>
    </xf>
    <xf numFmtId="2" fontId="27" fillId="0" borderId="14" xfId="0" applyNumberFormat="1" applyFont="1" applyBorder="1" applyAlignment="1">
      <alignment horizontal="center" vertical="center" wrapText="1"/>
    </xf>
    <xf numFmtId="0" fontId="1" fillId="9" borderId="14" xfId="0" applyFont="1" applyFill="1" applyBorder="1" applyAlignment="1">
      <alignment horizontal="center" vertical="center"/>
    </xf>
    <xf numFmtId="0" fontId="1" fillId="9" borderId="15" xfId="0" applyFont="1" applyFill="1" applyBorder="1" applyAlignment="1">
      <alignment horizontal="center" vertical="center"/>
    </xf>
    <xf numFmtId="0" fontId="0" fillId="0" borderId="20" xfId="0" applyBorder="1" applyAlignment="1">
      <alignment vertical="center" wrapText="1"/>
    </xf>
    <xf numFmtId="0" fontId="50" fillId="2" borderId="14" xfId="0" applyFont="1" applyFill="1" applyBorder="1" applyAlignment="1">
      <alignment vertical="center" wrapText="1"/>
    </xf>
    <xf numFmtId="0" fontId="27" fillId="0" borderId="20" xfId="0" applyFont="1" applyBorder="1" applyAlignment="1">
      <alignment horizontal="left" vertical="center" wrapText="1"/>
    </xf>
    <xf numFmtId="0" fontId="49" fillId="2" borderId="14" xfId="0" applyFont="1" applyFill="1" applyBorder="1" applyAlignment="1">
      <alignment horizontal="left" vertical="center" wrapText="1"/>
    </xf>
    <xf numFmtId="0" fontId="49" fillId="0" borderId="14" xfId="0" applyFont="1" applyBorder="1" applyAlignment="1">
      <alignment horizontal="left" vertical="center" wrapText="1"/>
    </xf>
    <xf numFmtId="0" fontId="44" fillId="0" borderId="0" xfId="0" applyFont="1" applyAlignment="1">
      <alignment vertical="center" wrapText="1"/>
    </xf>
    <xf numFmtId="0" fontId="27" fillId="0" borderId="19" xfId="0" applyFont="1" applyBorder="1" applyAlignment="1">
      <alignment vertical="center" wrapText="1"/>
    </xf>
    <xf numFmtId="0" fontId="51" fillId="0" borderId="0" xfId="0" applyFont="1" applyAlignment="1">
      <alignment wrapText="1"/>
    </xf>
    <xf numFmtId="0" fontId="27" fillId="0" borderId="15" xfId="0" applyFont="1" applyBorder="1" applyAlignment="1">
      <alignment horizontal="left" wrapText="1"/>
    </xf>
    <xf numFmtId="0" fontId="27" fillId="0" borderId="15" xfId="0" applyFont="1" applyBorder="1" applyAlignment="1">
      <alignment horizontal="center" vertical="center" wrapText="1"/>
    </xf>
    <xf numFmtId="0" fontId="44" fillId="0" borderId="41" xfId="0" applyFont="1" applyBorder="1" applyAlignment="1">
      <alignment horizontal="left" vertical="center" wrapText="1"/>
    </xf>
    <xf numFmtId="0" fontId="27" fillId="0" borderId="15" xfId="0" applyFont="1" applyBorder="1" applyAlignment="1">
      <alignment wrapText="1"/>
    </xf>
    <xf numFmtId="0" fontId="44" fillId="0" borderId="15" xfId="0" applyFont="1" applyBorder="1" applyAlignment="1">
      <alignment vertical="center" wrapText="1"/>
    </xf>
    <xf numFmtId="0" fontId="46" fillId="2" borderId="15" xfId="0" applyFont="1" applyFill="1" applyBorder="1" applyAlignment="1">
      <alignment horizontal="center" vertical="center" wrapText="1"/>
    </xf>
    <xf numFmtId="0" fontId="52" fillId="0" borderId="0" xfId="0" applyFont="1" applyAlignment="1">
      <alignment horizontal="justify" vertical="center"/>
    </xf>
    <xf numFmtId="0" fontId="53" fillId="0" borderId="0" xfId="0" applyFont="1" applyAlignment="1">
      <alignment horizontal="justify" vertical="center"/>
    </xf>
    <xf numFmtId="0" fontId="19" fillId="0" borderId="14" xfId="0" applyFont="1" applyBorder="1" applyAlignment="1">
      <alignment horizontal="left" vertical="center" wrapText="1"/>
    </xf>
    <xf numFmtId="0" fontId="50" fillId="0" borderId="0" xfId="0" applyFont="1" applyAlignment="1">
      <alignment horizontal="center" vertical="center" wrapText="1"/>
    </xf>
    <xf numFmtId="0" fontId="55" fillId="0" borderId="0" xfId="0" applyFont="1"/>
    <xf numFmtId="0" fontId="50" fillId="2" borderId="14" xfId="0" applyFont="1" applyFill="1" applyBorder="1" applyAlignment="1">
      <alignment horizontal="left" vertical="center" wrapText="1"/>
    </xf>
    <xf numFmtId="0" fontId="50" fillId="0" borderId="14" xfId="0" applyFont="1" applyBorder="1" applyAlignment="1">
      <alignment vertical="center" wrapText="1"/>
    </xf>
    <xf numFmtId="0" fontId="56" fillId="8" borderId="29" xfId="0" applyFont="1" applyFill="1" applyBorder="1" applyAlignment="1">
      <alignment horizontal="justify" vertical="center" wrapText="1"/>
    </xf>
    <xf numFmtId="0" fontId="57" fillId="8" borderId="28" xfId="0" applyFont="1" applyFill="1" applyBorder="1" applyAlignment="1">
      <alignment horizontal="justify" vertical="center"/>
    </xf>
    <xf numFmtId="0" fontId="10" fillId="8" borderId="14" xfId="0" applyFont="1" applyFill="1" applyBorder="1" applyAlignment="1">
      <alignment horizontal="justify" vertical="center"/>
    </xf>
    <xf numFmtId="0" fontId="15" fillId="8" borderId="14" xfId="0" applyFont="1" applyFill="1" applyBorder="1" applyAlignment="1">
      <alignment horizontal="justify" vertical="center"/>
    </xf>
    <xf numFmtId="0" fontId="15" fillId="8" borderId="14" xfId="0" applyFont="1" applyFill="1" applyBorder="1" applyAlignment="1">
      <alignment horizontal="justify" vertical="center" wrapText="1"/>
    </xf>
    <xf numFmtId="0" fontId="5" fillId="5" borderId="26"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0" fillId="10" borderId="0" xfId="0" applyFill="1" applyAlignment="1">
      <alignment horizontal="center" vertical="center"/>
    </xf>
    <xf numFmtId="0" fontId="1" fillId="7" borderId="20" xfId="0" applyFont="1" applyFill="1" applyBorder="1" applyAlignment="1">
      <alignment horizontal="center" vertical="center"/>
    </xf>
    <xf numFmtId="0" fontId="5" fillId="5" borderId="43" xfId="0" applyFont="1" applyFill="1" applyBorder="1" applyAlignment="1">
      <alignment horizontal="center" vertical="center" wrapText="1"/>
    </xf>
    <xf numFmtId="0" fontId="16" fillId="8" borderId="44" xfId="0" applyFont="1" applyFill="1" applyBorder="1" applyAlignment="1">
      <alignment horizontal="justify" vertical="center" wrapText="1"/>
    </xf>
    <xf numFmtId="0" fontId="57" fillId="8" borderId="0" xfId="0" applyFont="1" applyFill="1" applyAlignment="1">
      <alignment horizontal="justify" vertical="center"/>
    </xf>
    <xf numFmtId="0" fontId="10" fillId="8" borderId="34" xfId="0" applyFont="1" applyFill="1" applyBorder="1" applyAlignment="1">
      <alignment horizontal="center" vertical="center"/>
    </xf>
    <xf numFmtId="0" fontId="15" fillId="8" borderId="34" xfId="0" applyFont="1" applyFill="1" applyBorder="1" applyAlignment="1">
      <alignment horizontal="center" vertical="center" wrapText="1"/>
    </xf>
    <xf numFmtId="0" fontId="16" fillId="8" borderId="43"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27" fillId="0" borderId="0" xfId="0" applyFont="1" applyAlignment="1">
      <alignment vertical="center"/>
    </xf>
    <xf numFmtId="0" fontId="27" fillId="9" borderId="3" xfId="0" applyFont="1" applyFill="1" applyBorder="1" applyAlignment="1">
      <alignment vertical="center" wrapText="1"/>
    </xf>
    <xf numFmtId="0" fontId="27" fillId="9" borderId="4" xfId="0" applyFont="1" applyFill="1" applyBorder="1" applyAlignment="1">
      <alignment vertical="center" wrapText="1"/>
    </xf>
    <xf numFmtId="0" fontId="27" fillId="9" borderId="38" xfId="0" applyFont="1" applyFill="1" applyBorder="1" applyAlignment="1">
      <alignment vertical="center" wrapText="1"/>
    </xf>
    <xf numFmtId="0" fontId="27" fillId="9" borderId="5" xfId="0" applyFont="1" applyFill="1" applyBorder="1" applyAlignment="1">
      <alignment vertical="center" wrapText="1"/>
    </xf>
    <xf numFmtId="0" fontId="21" fillId="9" borderId="5" xfId="0" applyFont="1" applyFill="1" applyBorder="1" applyAlignment="1">
      <alignment vertical="center" wrapText="1"/>
    </xf>
    <xf numFmtId="0" fontId="44" fillId="9" borderId="5" xfId="0" applyFont="1" applyFill="1" applyBorder="1" applyAlignment="1">
      <alignment vertical="center" wrapText="1"/>
    </xf>
    <xf numFmtId="0" fontId="24" fillId="0" borderId="0" xfId="0" applyFont="1"/>
    <xf numFmtId="0" fontId="23" fillId="13" borderId="19" xfId="0" applyFont="1" applyFill="1" applyBorder="1" applyAlignment="1">
      <alignment vertical="center" wrapText="1"/>
    </xf>
    <xf numFmtId="0" fontId="23" fillId="13" borderId="19" xfId="0" applyFont="1" applyFill="1" applyBorder="1" applyAlignment="1">
      <alignment horizontal="center" vertical="center" wrapText="1"/>
    </xf>
    <xf numFmtId="0" fontId="6" fillId="14" borderId="35" xfId="0" applyFont="1" applyFill="1" applyBorder="1" applyAlignment="1">
      <alignment vertical="center" wrapText="1"/>
    </xf>
    <xf numFmtId="0" fontId="27" fillId="0" borderId="14" xfId="0" applyFont="1" applyBorder="1" applyAlignment="1">
      <alignment vertical="center"/>
    </xf>
    <xf numFmtId="0" fontId="27" fillId="11" borderId="14" xfId="0" applyFont="1" applyFill="1" applyBorder="1" applyAlignment="1">
      <alignment wrapText="1"/>
    </xf>
    <xf numFmtId="0" fontId="27" fillId="18" borderId="14" xfId="0" applyFont="1" applyFill="1" applyBorder="1" applyAlignment="1">
      <alignment horizontal="center" vertical="center" wrapText="1"/>
    </xf>
    <xf numFmtId="164" fontId="0" fillId="0" borderId="14" xfId="2" applyNumberFormat="1" applyFont="1" applyBorder="1"/>
    <xf numFmtId="43" fontId="0" fillId="0" borderId="0" xfId="2" applyFont="1"/>
    <xf numFmtId="164" fontId="5" fillId="2" borderId="14" xfId="2" applyNumberFormat="1" applyFont="1" applyFill="1" applyBorder="1" applyAlignment="1">
      <alignment horizontal="center" vertical="center"/>
    </xf>
    <xf numFmtId="164" fontId="0" fillId="0" borderId="0" xfId="2" applyNumberFormat="1" applyFont="1"/>
    <xf numFmtId="43" fontId="42" fillId="0" borderId="14" xfId="2" applyFont="1" applyBorder="1" applyAlignment="1">
      <alignment horizontal="justify" vertical="center" wrapText="1"/>
    </xf>
    <xf numFmtId="43" fontId="5" fillId="2" borderId="14" xfId="2" applyFont="1" applyFill="1" applyBorder="1" applyAlignment="1">
      <alignment horizontal="center" vertical="center" wrapText="1"/>
    </xf>
    <xf numFmtId="0" fontId="44" fillId="0" borderId="14" xfId="0" applyFont="1" applyBorder="1" applyAlignment="1">
      <alignment wrapText="1"/>
    </xf>
    <xf numFmtId="43" fontId="0" fillId="0" borderId="0" xfId="0" applyNumberFormat="1"/>
    <xf numFmtId="164" fontId="42" fillId="0" borderId="14" xfId="2" applyNumberFormat="1" applyFont="1" applyBorder="1" applyAlignment="1">
      <alignment horizontal="justify" vertical="center" wrapText="1"/>
    </xf>
    <xf numFmtId="43" fontId="41" fillId="0" borderId="14" xfId="2" applyFont="1" applyBorder="1" applyAlignment="1">
      <alignment horizontal="justify" vertical="center" wrapText="1"/>
    </xf>
    <xf numFmtId="43" fontId="41" fillId="15" borderId="14" xfId="2" applyFont="1" applyFill="1" applyBorder="1" applyAlignment="1">
      <alignment horizontal="center" vertical="center" wrapText="1"/>
    </xf>
    <xf numFmtId="43" fontId="67" fillId="0" borderId="14" xfId="2" applyFont="1" applyBorder="1"/>
    <xf numFmtId="43" fontId="67" fillId="2" borderId="14" xfId="2" applyFont="1" applyFill="1" applyBorder="1" applyAlignment="1">
      <alignment horizontal="center" vertical="center" wrapText="1"/>
    </xf>
    <xf numFmtId="43" fontId="26" fillId="0" borderId="14" xfId="2" applyFont="1" applyBorder="1" applyAlignment="1">
      <alignment horizontal="justify" vertical="center" wrapText="1"/>
    </xf>
    <xf numFmtId="43" fontId="67" fillId="0" borderId="14" xfId="2" applyFont="1" applyBorder="1" applyAlignment="1">
      <alignment horizontal="justify" vertical="center" wrapText="1"/>
    </xf>
    <xf numFmtId="43" fontId="26" fillId="0" borderId="0" xfId="2" applyFont="1"/>
    <xf numFmtId="43" fontId="67" fillId="0" borderId="0" xfId="2" applyFont="1"/>
    <xf numFmtId="43" fontId="71" fillId="0" borderId="14" xfId="2" applyFont="1" applyBorder="1" applyAlignment="1">
      <alignment horizontal="justify" vertical="center" wrapText="1"/>
    </xf>
    <xf numFmtId="0" fontId="71" fillId="0" borderId="0" xfId="0" applyFont="1"/>
    <xf numFmtId="43" fontId="72" fillId="0" borderId="0" xfId="2" applyFont="1"/>
    <xf numFmtId="43" fontId="71" fillId="0" borderId="14" xfId="2" applyFont="1" applyBorder="1" applyAlignment="1">
      <alignment horizontal="left" vertical="center" wrapText="1"/>
    </xf>
    <xf numFmtId="0" fontId="1" fillId="0" borderId="15" xfId="0" applyFont="1" applyBorder="1" applyAlignment="1">
      <alignment horizontal="right"/>
    </xf>
    <xf numFmtId="0" fontId="1" fillId="0" borderId="34" xfId="0" applyFont="1" applyBorder="1" applyAlignment="1">
      <alignment horizontal="right"/>
    </xf>
    <xf numFmtId="0" fontId="42" fillId="15" borderId="14" xfId="0" applyFont="1" applyFill="1" applyBorder="1" applyAlignment="1">
      <alignment horizontal="center" vertical="center" wrapText="1"/>
    </xf>
    <xf numFmtId="0" fontId="74" fillId="2" borderId="14" xfId="0" applyFont="1" applyFill="1" applyBorder="1" applyAlignment="1">
      <alignment horizontal="center" vertical="center" wrapText="1"/>
    </xf>
    <xf numFmtId="0" fontId="71" fillId="0" borderId="14" xfId="0" applyFont="1" applyBorder="1"/>
    <xf numFmtId="43" fontId="71" fillId="0" borderId="14" xfId="2" applyFont="1" applyBorder="1"/>
    <xf numFmtId="43" fontId="42" fillId="0" borderId="14" xfId="2" applyFont="1" applyBorder="1" applyAlignment="1">
      <alignment horizontal="left" vertical="center" wrapText="1"/>
    </xf>
    <xf numFmtId="43" fontId="42" fillId="0" borderId="14" xfId="2" applyFont="1" applyBorder="1" applyAlignment="1">
      <alignment vertical="center" wrapText="1"/>
    </xf>
    <xf numFmtId="164" fontId="5" fillId="2" borderId="14" xfId="2" applyNumberFormat="1" applyFont="1" applyFill="1" applyBorder="1" applyAlignment="1">
      <alignment horizontal="center" vertical="center" wrapText="1"/>
    </xf>
    <xf numFmtId="164" fontId="75" fillId="2" borderId="14" xfId="2" applyNumberFormat="1" applyFont="1" applyFill="1" applyBorder="1" applyAlignment="1">
      <alignment horizontal="center" vertical="center" wrapText="1"/>
    </xf>
    <xf numFmtId="164" fontId="72" fillId="0" borderId="14" xfId="2" applyNumberFormat="1" applyFont="1" applyBorder="1"/>
    <xf numFmtId="0" fontId="26" fillId="0" borderId="14" xfId="0" applyFont="1" applyBorder="1"/>
    <xf numFmtId="0" fontId="26" fillId="0" borderId="14" xfId="0" applyFont="1" applyBorder="1" applyAlignment="1">
      <alignment wrapText="1"/>
    </xf>
    <xf numFmtId="43" fontId="41" fillId="0" borderId="14" xfId="2" applyFont="1" applyBorder="1" applyAlignment="1">
      <alignment horizontal="left" vertical="center" wrapText="1"/>
    </xf>
    <xf numFmtId="164" fontId="72" fillId="0" borderId="16" xfId="2" applyNumberFormat="1" applyFont="1" applyBorder="1"/>
    <xf numFmtId="164" fontId="26" fillId="0" borderId="14" xfId="2" applyNumberFormat="1" applyFont="1" applyBorder="1"/>
    <xf numFmtId="0" fontId="26" fillId="0" borderId="19" xfId="0" applyFont="1" applyBorder="1"/>
    <xf numFmtId="0" fontId="26" fillId="0" borderId="20" xfId="0" applyFont="1" applyBorder="1"/>
    <xf numFmtId="164" fontId="0" fillId="0" borderId="20" xfId="2" applyNumberFormat="1" applyFont="1" applyBorder="1" applyAlignment="1">
      <alignment horizontal="center"/>
    </xf>
    <xf numFmtId="164" fontId="26" fillId="0" borderId="20" xfId="2" applyNumberFormat="1" applyFont="1" applyBorder="1" applyAlignment="1">
      <alignment horizontal="center"/>
    </xf>
    <xf numFmtId="164" fontId="26" fillId="0" borderId="19" xfId="2" applyNumberFormat="1" applyFont="1" applyBorder="1" applyAlignment="1">
      <alignment horizontal="center"/>
    </xf>
    <xf numFmtId="164" fontId="26" fillId="0" borderId="14" xfId="2" applyNumberFormat="1" applyFont="1" applyBorder="1" applyAlignment="1">
      <alignment horizontal="justify" vertical="center" wrapText="1"/>
    </xf>
    <xf numFmtId="43" fontId="41" fillId="0" borderId="14" xfId="2" applyFont="1" applyBorder="1" applyAlignment="1">
      <alignment vertical="center" wrapText="1"/>
    </xf>
    <xf numFmtId="164" fontId="1" fillId="0" borderId="34" xfId="0" applyNumberFormat="1" applyFont="1" applyBorder="1" applyAlignment="1">
      <alignment horizontal="right"/>
    </xf>
    <xf numFmtId="0" fontId="30" fillId="0" borderId="0" xfId="0" applyFont="1"/>
    <xf numFmtId="0" fontId="4" fillId="2" borderId="17" xfId="0" applyFont="1" applyFill="1" applyBorder="1" applyAlignment="1">
      <alignment horizontal="center" vertical="center" wrapText="1"/>
    </xf>
    <xf numFmtId="0" fontId="33" fillId="0" borderId="14" xfId="0" applyFont="1" applyBorder="1" applyAlignment="1">
      <alignment horizontal="center" vertical="center" wrapText="1"/>
    </xf>
    <xf numFmtId="0" fontId="76" fillId="0" borderId="14" xfId="0" applyFont="1" applyBorder="1" applyAlignment="1">
      <alignment horizontal="center" vertical="center" wrapText="1"/>
    </xf>
    <xf numFmtId="0" fontId="77" fillId="0" borderId="14" xfId="0" applyFont="1" applyBorder="1" applyAlignment="1">
      <alignment horizontal="center" vertical="center" wrapText="1"/>
    </xf>
    <xf numFmtId="0" fontId="0" fillId="0" borderId="33" xfId="0" applyBorder="1" applyAlignment="1">
      <alignment horizontal="center" vertical="center" wrapText="1"/>
    </xf>
    <xf numFmtId="0" fontId="0" fillId="0" borderId="33" xfId="0" applyBorder="1" applyAlignment="1">
      <alignment wrapText="1"/>
    </xf>
    <xf numFmtId="0" fontId="0" fillId="18" borderId="14" xfId="0" applyFill="1" applyBorder="1" applyAlignment="1">
      <alignment horizontal="left" vertical="center" wrapText="1"/>
    </xf>
    <xf numFmtId="0" fontId="0" fillId="11" borderId="14" xfId="0" applyFill="1" applyBorder="1" applyAlignment="1">
      <alignment wrapText="1"/>
    </xf>
    <xf numFmtId="0" fontId="0" fillId="11" borderId="29" xfId="0" applyFill="1" applyBorder="1" applyAlignment="1">
      <alignment wrapText="1"/>
    </xf>
    <xf numFmtId="0" fontId="10" fillId="11" borderId="14" xfId="0" applyFont="1" applyFill="1" applyBorder="1" applyAlignment="1">
      <alignment vertical="center" wrapText="1"/>
    </xf>
    <xf numFmtId="0" fontId="10" fillId="11" borderId="14" xfId="0" applyFont="1" applyFill="1" applyBorder="1" applyAlignment="1">
      <alignment horizontal="center" vertical="center" wrapText="1"/>
    </xf>
    <xf numFmtId="0" fontId="1" fillId="0" borderId="14" xfId="0" applyFont="1" applyBorder="1" applyAlignment="1">
      <alignment horizontal="left" vertical="center" wrapText="1"/>
    </xf>
    <xf numFmtId="0" fontId="1" fillId="0" borderId="14" xfId="0" applyFont="1" applyBorder="1" applyAlignment="1">
      <alignment horizontal="justify" vertical="center" wrapText="1"/>
    </xf>
    <xf numFmtId="0" fontId="78" fillId="0" borderId="0" xfId="0" applyFont="1" applyAlignment="1">
      <alignment wrapText="1"/>
    </xf>
    <xf numFmtId="0" fontId="78" fillId="0" borderId="0" xfId="0" applyFont="1" applyAlignment="1">
      <alignment vertical="center" wrapText="1"/>
    </xf>
    <xf numFmtId="0" fontId="79" fillId="18" borderId="39" xfId="0" applyFont="1" applyFill="1" applyBorder="1" applyAlignment="1">
      <alignment vertical="center" wrapText="1"/>
    </xf>
    <xf numFmtId="0" fontId="0" fillId="19" borderId="0" xfId="0" applyFill="1"/>
    <xf numFmtId="0" fontId="6" fillId="19" borderId="28" xfId="0" applyFont="1" applyFill="1" applyBorder="1" applyAlignment="1">
      <alignment horizontal="center" vertical="center" wrapText="1"/>
    </xf>
    <xf numFmtId="0" fontId="6" fillId="19" borderId="14" xfId="0" applyFont="1" applyFill="1" applyBorder="1" applyAlignment="1">
      <alignment vertical="center" wrapText="1"/>
    </xf>
    <xf numFmtId="0" fontId="0" fillId="19" borderId="14" xfId="0" applyFill="1" applyBorder="1" applyAlignment="1">
      <alignment horizontal="center" vertical="center" wrapText="1"/>
    </xf>
    <xf numFmtId="0" fontId="0" fillId="19" borderId="14" xfId="0" applyFill="1" applyBorder="1" applyAlignment="1">
      <alignment horizontal="left" vertical="center" wrapText="1"/>
    </xf>
    <xf numFmtId="0" fontId="6" fillId="19" borderId="29" xfId="0" applyFont="1" applyFill="1" applyBorder="1" applyAlignment="1">
      <alignment horizontal="center" vertical="center" wrapText="1"/>
    </xf>
    <xf numFmtId="0" fontId="6" fillId="19" borderId="34" xfId="0" applyFont="1" applyFill="1" applyBorder="1" applyAlignment="1">
      <alignment horizontal="center" vertical="center"/>
    </xf>
    <xf numFmtId="0" fontId="6" fillId="19" borderId="0" xfId="0" applyFont="1" applyFill="1" applyAlignment="1">
      <alignment horizontal="center" vertical="center"/>
    </xf>
    <xf numFmtId="0" fontId="0" fillId="19" borderId="0" xfId="0" applyFill="1" applyAlignment="1">
      <alignment horizontal="center" vertical="center" wrapText="1"/>
    </xf>
    <xf numFmtId="0" fontId="0" fillId="19" borderId="0" xfId="0" applyFill="1" applyAlignment="1">
      <alignment horizontal="left" vertical="center" wrapText="1"/>
    </xf>
    <xf numFmtId="0" fontId="80" fillId="0" borderId="14" xfId="0" applyFont="1" applyBorder="1" applyAlignment="1">
      <alignment vertical="center" wrapText="1"/>
    </xf>
    <xf numFmtId="0" fontId="81" fillId="0" borderId="14" xfId="0" applyFont="1" applyBorder="1" applyAlignment="1">
      <alignment vertical="center" wrapText="1"/>
    </xf>
    <xf numFmtId="0" fontId="80" fillId="11" borderId="14" xfId="0" applyFont="1" applyFill="1" applyBorder="1" applyAlignment="1">
      <alignment vertical="center" wrapText="1"/>
    </xf>
    <xf numFmtId="0" fontId="0" fillId="0" borderId="36" xfId="0" applyBorder="1" applyAlignment="1">
      <alignment vertical="center" wrapText="1"/>
    </xf>
    <xf numFmtId="0" fontId="0" fillId="19" borderId="36" xfId="0" applyFill="1" applyBorder="1" applyAlignment="1">
      <alignment vertical="center" wrapText="1"/>
    </xf>
    <xf numFmtId="0" fontId="0" fillId="19" borderId="14" xfId="0" applyFill="1" applyBorder="1" applyAlignment="1">
      <alignment wrapText="1"/>
    </xf>
    <xf numFmtId="0" fontId="0" fillId="19" borderId="29" xfId="0" applyFill="1" applyBorder="1" applyAlignment="1">
      <alignment wrapText="1"/>
    </xf>
    <xf numFmtId="0" fontId="24" fillId="0" borderId="14" xfId="0" applyFont="1" applyBorder="1" applyAlignment="1">
      <alignment horizontal="left" vertical="center" wrapText="1"/>
    </xf>
    <xf numFmtId="0" fontId="0" fillId="19" borderId="28" xfId="0" applyFill="1" applyBorder="1" applyAlignment="1">
      <alignment horizontal="left" vertical="center" wrapText="1"/>
    </xf>
    <xf numFmtId="0" fontId="24" fillId="19" borderId="14" xfId="0" applyFont="1" applyFill="1" applyBorder="1" applyAlignment="1">
      <alignment horizontal="left" vertical="center"/>
    </xf>
    <xf numFmtId="0" fontId="33" fillId="19" borderId="14" xfId="0" applyFont="1" applyFill="1" applyBorder="1" applyAlignment="1">
      <alignment vertical="center" wrapText="1"/>
    </xf>
    <xf numFmtId="0" fontId="33" fillId="19" borderId="14" xfId="0" applyFont="1" applyFill="1" applyBorder="1" applyAlignment="1">
      <alignment horizontal="left" vertical="center" wrapText="1"/>
    </xf>
    <xf numFmtId="0" fontId="0" fillId="19" borderId="14" xfId="0" applyFill="1" applyBorder="1" applyAlignment="1">
      <alignment vertical="center" wrapText="1"/>
    </xf>
    <xf numFmtId="0" fontId="0" fillId="18" borderId="0" xfId="0" applyFill="1"/>
    <xf numFmtId="0" fontId="10" fillId="0" borderId="36" xfId="0" applyFont="1" applyBorder="1" applyAlignment="1">
      <alignment vertical="center" wrapText="1"/>
    </xf>
    <xf numFmtId="0" fontId="10" fillId="19" borderId="36" xfId="0" applyFont="1" applyFill="1" applyBorder="1" applyAlignment="1">
      <alignment vertical="center" wrapText="1"/>
    </xf>
    <xf numFmtId="0" fontId="10" fillId="19" borderId="14" xfId="0" applyFont="1" applyFill="1" applyBorder="1" applyAlignment="1">
      <alignment vertical="center" wrapText="1"/>
    </xf>
    <xf numFmtId="0" fontId="10" fillId="19" borderId="14" xfId="0" applyFont="1" applyFill="1" applyBorder="1" applyAlignment="1">
      <alignment horizontal="center" vertical="center" wrapText="1"/>
    </xf>
    <xf numFmtId="0" fontId="10" fillId="18" borderId="36" xfId="0" applyFont="1" applyFill="1" applyBorder="1" applyAlignment="1">
      <alignment vertical="center" wrapText="1"/>
    </xf>
    <xf numFmtId="0" fontId="10" fillId="18" borderId="14" xfId="0" applyFont="1" applyFill="1" applyBorder="1" applyAlignment="1">
      <alignment horizontal="center" vertical="center" wrapText="1"/>
    </xf>
    <xf numFmtId="0" fontId="0" fillId="18" borderId="14" xfId="0" applyFill="1" applyBorder="1" applyAlignment="1">
      <alignment wrapText="1"/>
    </xf>
    <xf numFmtId="0" fontId="0" fillId="18" borderId="29" xfId="0" applyFill="1" applyBorder="1" applyAlignment="1">
      <alignment wrapText="1"/>
    </xf>
    <xf numFmtId="0" fontId="78" fillId="18" borderId="0" xfId="0" applyFont="1" applyFill="1" applyAlignment="1">
      <alignment wrapText="1"/>
    </xf>
    <xf numFmtId="0" fontId="0" fillId="18" borderId="36" xfId="0" applyFill="1" applyBorder="1" applyAlignment="1">
      <alignment vertical="center" wrapText="1"/>
    </xf>
    <xf numFmtId="0" fontId="0" fillId="18" borderId="14" xfId="0" applyFill="1" applyBorder="1" applyAlignment="1">
      <alignment vertical="center" wrapText="1"/>
    </xf>
    <xf numFmtId="0" fontId="0" fillId="18" borderId="14" xfId="0" applyFill="1" applyBorder="1" applyAlignment="1">
      <alignment horizontal="center" vertical="center" wrapText="1"/>
    </xf>
    <xf numFmtId="0" fontId="6" fillId="19" borderId="16" xfId="0" applyFont="1" applyFill="1" applyBorder="1" applyAlignment="1">
      <alignment horizontal="center" vertical="center" wrapText="1"/>
    </xf>
    <xf numFmtId="0" fontId="6" fillId="19" borderId="14" xfId="0" applyFont="1" applyFill="1" applyBorder="1" applyAlignment="1">
      <alignment horizontal="center" vertical="center" wrapText="1"/>
    </xf>
    <xf numFmtId="0" fontId="34" fillId="19" borderId="14" xfId="0" applyFont="1" applyFill="1" applyBorder="1" applyAlignment="1">
      <alignment horizontal="center" vertical="center"/>
    </xf>
    <xf numFmtId="0" fontId="76" fillId="0" borderId="36" xfId="0" applyFont="1" applyBorder="1" applyAlignment="1">
      <alignment vertical="center" wrapText="1"/>
    </xf>
    <xf numFmtId="0" fontId="82" fillId="18" borderId="14" xfId="0" applyFont="1" applyFill="1" applyBorder="1" applyAlignment="1">
      <alignment vertical="center" wrapText="1"/>
    </xf>
    <xf numFmtId="0" fontId="78" fillId="19" borderId="0" xfId="0" applyFont="1" applyFill="1" applyAlignment="1">
      <alignment wrapText="1"/>
    </xf>
    <xf numFmtId="0" fontId="76" fillId="19" borderId="36" xfId="0" applyFont="1" applyFill="1" applyBorder="1" applyAlignment="1">
      <alignment vertical="center" wrapText="1"/>
    </xf>
    <xf numFmtId="0" fontId="33" fillId="19" borderId="14" xfId="0" applyFont="1" applyFill="1" applyBorder="1" applyAlignment="1">
      <alignment horizontal="center" vertical="center" wrapText="1"/>
    </xf>
    <xf numFmtId="0" fontId="76" fillId="19" borderId="14" xfId="0" applyFont="1" applyFill="1" applyBorder="1" applyAlignment="1">
      <alignment horizontal="center" vertical="center" wrapText="1"/>
    </xf>
    <xf numFmtId="0" fontId="27" fillId="18" borderId="14" xfId="0" applyFont="1" applyFill="1" applyBorder="1" applyAlignment="1">
      <alignment vertical="center" wrapText="1"/>
    </xf>
    <xf numFmtId="0" fontId="47" fillId="4" borderId="0" xfId="0" applyFont="1" applyFill="1" applyAlignment="1">
      <alignment horizontal="center" vertical="center" wrapText="1"/>
    </xf>
    <xf numFmtId="0" fontId="10" fillId="0" borderId="14" xfId="0" applyFont="1" applyBorder="1" applyAlignment="1">
      <alignment horizontal="left" vertical="center"/>
    </xf>
    <xf numFmtId="0" fontId="27" fillId="0" borderId="42" xfId="0" applyFont="1" applyBorder="1" applyAlignment="1">
      <alignment wrapText="1"/>
    </xf>
    <xf numFmtId="0" fontId="27" fillId="0" borderId="42" xfId="0" applyFont="1" applyBorder="1" applyAlignment="1">
      <alignment horizontal="center" wrapText="1"/>
    </xf>
    <xf numFmtId="0" fontId="21" fillId="0" borderId="14" xfId="0" applyFont="1" applyBorder="1" applyAlignment="1">
      <alignment horizontal="left" vertical="center" wrapText="1"/>
    </xf>
    <xf numFmtId="0" fontId="48" fillId="2" borderId="18" xfId="0" applyFont="1" applyFill="1" applyBorder="1" applyAlignment="1">
      <alignment horizontal="center" vertical="center" wrapText="1"/>
    </xf>
    <xf numFmtId="0" fontId="27" fillId="0" borderId="42" xfId="0" applyFont="1" applyBorder="1" applyAlignment="1">
      <alignment horizontal="center" vertical="center" wrapText="1"/>
    </xf>
    <xf numFmtId="0" fontId="83" fillId="2" borderId="14" xfId="0" applyFont="1" applyFill="1" applyBorder="1" applyAlignment="1">
      <alignment horizontal="center" vertical="center" wrapText="1"/>
    </xf>
    <xf numFmtId="0" fontId="27" fillId="0" borderId="14" xfId="0" applyFont="1" applyBorder="1" applyAlignment="1">
      <alignment horizontal="center" vertical="center"/>
    </xf>
    <xf numFmtId="0" fontId="10" fillId="0" borderId="14" xfId="0" applyFont="1" applyBorder="1" applyAlignment="1">
      <alignment horizontal="center" wrapText="1"/>
    </xf>
    <xf numFmtId="0" fontId="27" fillId="18" borderId="14" xfId="0" applyFont="1" applyFill="1" applyBorder="1" applyAlignment="1">
      <alignment horizontal="left" vertical="center" wrapText="1"/>
    </xf>
    <xf numFmtId="0" fontId="46" fillId="18" borderId="0" xfId="0" applyFont="1" applyFill="1" applyAlignment="1">
      <alignment horizontal="center" vertical="center" wrapText="1"/>
    </xf>
    <xf numFmtId="0" fontId="27" fillId="18" borderId="0" xfId="0" applyFont="1" applyFill="1" applyAlignment="1">
      <alignment horizontal="left" vertical="center" wrapText="1"/>
    </xf>
    <xf numFmtId="0" fontId="27" fillId="18" borderId="0" xfId="0" applyFont="1" applyFill="1" applyAlignment="1">
      <alignment wrapText="1"/>
    </xf>
    <xf numFmtId="0" fontId="46" fillId="0" borderId="14" xfId="0" applyFont="1" applyBorder="1" applyAlignment="1">
      <alignment horizontal="center" vertical="center" wrapText="1"/>
    </xf>
    <xf numFmtId="0" fontId="46" fillId="0" borderId="14" xfId="0" applyFont="1" applyBorder="1" applyAlignment="1">
      <alignment horizontal="left" vertical="center" wrapText="1"/>
    </xf>
    <xf numFmtId="0" fontId="27" fillId="0" borderId="14" xfId="0" applyFont="1" applyBorder="1" applyAlignment="1">
      <alignment horizontal="left" wrapText="1"/>
    </xf>
    <xf numFmtId="0" fontId="27" fillId="0" borderId="14" xfId="0" applyFont="1" applyBorder="1" applyAlignment="1">
      <alignment horizontal="left" vertical="top" wrapText="1"/>
    </xf>
    <xf numFmtId="0" fontId="44" fillId="0" borderId="14" xfId="0" applyFont="1" applyBorder="1" applyAlignment="1">
      <alignment horizontal="left" vertical="top" wrapText="1"/>
    </xf>
    <xf numFmtId="0" fontId="44" fillId="0" borderId="14" xfId="0" applyFont="1" applyBorder="1" applyAlignment="1">
      <alignment horizontal="justify" vertical="center"/>
    </xf>
    <xf numFmtId="0" fontId="36" fillId="0" borderId="14" xfId="0" applyFont="1" applyBorder="1" applyAlignment="1">
      <alignment horizontal="center" vertical="center" wrapText="1"/>
    </xf>
    <xf numFmtId="0" fontId="19" fillId="0" borderId="14" xfId="0" applyFont="1" applyBorder="1" applyAlignment="1">
      <alignment horizontal="center" vertical="center" wrapText="1"/>
    </xf>
    <xf numFmtId="0" fontId="45" fillId="18" borderId="14" xfId="0" applyFont="1" applyFill="1" applyBorder="1" applyAlignment="1">
      <alignment horizontal="justify" vertical="center"/>
    </xf>
    <xf numFmtId="0" fontId="27" fillId="18" borderId="14" xfId="0" applyFont="1" applyFill="1" applyBorder="1" applyAlignment="1">
      <alignment horizontal="justify" vertical="center"/>
    </xf>
    <xf numFmtId="0" fontId="27" fillId="18" borderId="14" xfId="0" applyFont="1" applyFill="1" applyBorder="1" applyAlignment="1">
      <alignment horizontal="center" vertical="center"/>
    </xf>
    <xf numFmtId="0" fontId="1" fillId="0" borderId="14" xfId="0" applyFont="1" applyBorder="1" applyAlignment="1">
      <alignment vertical="center" wrapText="1"/>
    </xf>
    <xf numFmtId="0" fontId="20" fillId="18" borderId="14" xfId="0" applyFont="1" applyFill="1" applyBorder="1" applyAlignment="1">
      <alignment horizontal="left" vertical="center" wrapText="1"/>
    </xf>
    <xf numFmtId="0" fontId="44" fillId="11" borderId="14" xfId="0" applyFont="1" applyFill="1" applyBorder="1" applyAlignment="1">
      <alignment horizontal="left" vertical="center" wrapText="1"/>
    </xf>
    <xf numFmtId="0" fontId="85" fillId="0" borderId="14" xfId="0" applyFont="1" applyBorder="1" applyAlignment="1">
      <alignment horizontal="left" vertical="center" wrapText="1"/>
    </xf>
    <xf numFmtId="0" fontId="85" fillId="0" borderId="14" xfId="0" applyFont="1" applyBorder="1" applyAlignment="1">
      <alignment horizontal="left" wrapText="1"/>
    </xf>
    <xf numFmtId="0" fontId="85" fillId="18" borderId="14" xfId="0" applyFont="1" applyFill="1" applyBorder="1" applyAlignment="1">
      <alignment horizontal="left" wrapText="1"/>
    </xf>
    <xf numFmtId="0" fontId="46" fillId="0" borderId="14" xfId="0" applyFont="1" applyBorder="1" applyAlignment="1">
      <alignment horizontal="left" wrapText="1"/>
    </xf>
    <xf numFmtId="0" fontId="86" fillId="0" borderId="14" xfId="0" applyFont="1" applyBorder="1" applyAlignment="1">
      <alignment vertical="center" wrapText="1"/>
    </xf>
    <xf numFmtId="0" fontId="59" fillId="0" borderId="14" xfId="0" applyFont="1" applyBorder="1" applyAlignment="1">
      <alignment vertical="center" wrapText="1"/>
    </xf>
    <xf numFmtId="0" fontId="58" fillId="0" borderId="14" xfId="0" applyFont="1" applyBorder="1" applyAlignment="1">
      <alignment vertical="center" wrapText="1"/>
    </xf>
    <xf numFmtId="0" fontId="88" fillId="0" borderId="14" xfId="0" applyFont="1" applyBorder="1" applyAlignment="1">
      <alignment vertical="center" wrapText="1"/>
    </xf>
    <xf numFmtId="0" fontId="86" fillId="0" borderId="14" xfId="0" applyFont="1" applyBorder="1" applyAlignment="1">
      <alignment horizontal="left" vertical="center" wrapText="1"/>
    </xf>
    <xf numFmtId="0" fontId="88" fillId="0" borderId="14" xfId="0" applyFont="1" applyBorder="1" applyAlignment="1">
      <alignment horizontal="left" vertical="center"/>
    </xf>
    <xf numFmtId="0" fontId="58" fillId="0" borderId="0" xfId="0" applyFont="1"/>
    <xf numFmtId="0" fontId="88" fillId="0" borderId="14" xfId="0" applyFont="1" applyBorder="1" applyAlignment="1">
      <alignment horizontal="left" vertical="center" wrapText="1"/>
    </xf>
    <xf numFmtId="0" fontId="59" fillId="0" borderId="14" xfId="0" applyFont="1" applyBorder="1" applyAlignment="1">
      <alignment horizontal="left" vertical="center" wrapText="1"/>
    </xf>
    <xf numFmtId="0" fontId="58" fillId="0" borderId="14" xfId="0" applyFont="1" applyBorder="1" applyAlignment="1">
      <alignment horizontal="left" vertical="center" wrapText="1"/>
    </xf>
    <xf numFmtId="0" fontId="90" fillId="0" borderId="14" xfId="0" applyFont="1" applyBorder="1" applyAlignment="1">
      <alignment horizontal="left" vertical="center"/>
    </xf>
    <xf numFmtId="0" fontId="88" fillId="0" borderId="21" xfId="0" applyFont="1" applyBorder="1" applyAlignment="1">
      <alignment vertical="center" wrapText="1"/>
    </xf>
    <xf numFmtId="0" fontId="44" fillId="18" borderId="0" xfId="0" applyFont="1" applyFill="1" applyAlignment="1">
      <alignment horizontal="left" vertical="top" wrapText="1"/>
    </xf>
    <xf numFmtId="0" fontId="27" fillId="18" borderId="0" xfId="0" applyFont="1" applyFill="1" applyAlignment="1">
      <alignment horizontal="left" vertical="top" wrapText="1"/>
    </xf>
    <xf numFmtId="0" fontId="27" fillId="18" borderId="0" xfId="0" applyFont="1" applyFill="1" applyAlignment="1">
      <alignment horizontal="left" vertical="top"/>
    </xf>
    <xf numFmtId="0" fontId="27" fillId="0" borderId="14" xfId="0" applyFont="1" applyBorder="1" applyAlignment="1">
      <alignment vertical="top" wrapText="1"/>
    </xf>
    <xf numFmtId="43" fontId="93" fillId="0" borderId="14" xfId="2" applyFont="1" applyBorder="1" applyAlignment="1">
      <alignment horizontal="justify" vertical="center" wrapText="1"/>
    </xf>
    <xf numFmtId="0" fontId="6" fillId="0" borderId="0" xfId="0" applyFont="1" applyAlignment="1">
      <alignment vertical="center" wrapText="1"/>
    </xf>
    <xf numFmtId="0" fontId="44" fillId="11" borderId="14" xfId="0" applyFont="1" applyFill="1" applyBorder="1" applyAlignment="1">
      <alignment vertical="center" wrapText="1"/>
    </xf>
    <xf numFmtId="2" fontId="81" fillId="16" borderId="39" xfId="0" applyNumberFormat="1" applyFont="1" applyFill="1" applyBorder="1" applyAlignment="1">
      <alignment vertical="center" wrapText="1"/>
    </xf>
    <xf numFmtId="0" fontId="0" fillId="16" borderId="14" xfId="0" applyFill="1" applyBorder="1" applyAlignment="1">
      <alignment horizontal="center" vertical="center"/>
    </xf>
    <xf numFmtId="0" fontId="81" fillId="0" borderId="39" xfId="0" applyFont="1" applyBorder="1" applyAlignment="1">
      <alignment horizontal="center" vertical="center" wrapText="1"/>
    </xf>
    <xf numFmtId="2" fontId="81" fillId="0" borderId="39" xfId="0" applyNumberFormat="1" applyFont="1" applyBorder="1" applyAlignment="1">
      <alignment horizontal="center" vertical="center" wrapText="1"/>
    </xf>
    <xf numFmtId="0" fontId="27" fillId="0" borderId="15" xfId="0" applyFont="1" applyBorder="1" applyAlignment="1">
      <alignment vertical="center" wrapText="1"/>
    </xf>
    <xf numFmtId="2" fontId="27" fillId="0" borderId="14" xfId="0" applyNumberFormat="1" applyFont="1" applyBorder="1" applyAlignment="1">
      <alignment vertical="center" wrapText="1"/>
    </xf>
    <xf numFmtId="0" fontId="27" fillId="16" borderId="15" xfId="0" applyFont="1" applyFill="1" applyBorder="1" applyAlignment="1">
      <alignment horizontal="center" vertical="center" wrapText="1"/>
    </xf>
    <xf numFmtId="0" fontId="27" fillId="16" borderId="14" xfId="0" applyFont="1" applyFill="1" applyBorder="1" applyAlignment="1">
      <alignment horizontal="center"/>
    </xf>
    <xf numFmtId="2" fontId="27" fillId="16" borderId="14" xfId="0" applyNumberFormat="1" applyFont="1" applyFill="1" applyBorder="1" applyAlignment="1">
      <alignment horizontal="center" vertical="center" wrapText="1"/>
    </xf>
    <xf numFmtId="43" fontId="27" fillId="0" borderId="14" xfId="2" applyFont="1" applyBorder="1" applyAlignment="1">
      <alignment horizontal="center" vertical="center" wrapText="1"/>
    </xf>
    <xf numFmtId="43" fontId="27" fillId="0" borderId="15" xfId="2" applyFont="1" applyBorder="1" applyAlignment="1">
      <alignment vertical="center" wrapText="1"/>
    </xf>
    <xf numFmtId="43" fontId="27" fillId="0" borderId="14" xfId="2" applyFont="1" applyBorder="1" applyAlignment="1"/>
    <xf numFmtId="43" fontId="27" fillId="0" borderId="14" xfId="2" applyFont="1" applyBorder="1" applyAlignment="1">
      <alignment vertical="center" wrapText="1"/>
    </xf>
    <xf numFmtId="0" fontId="27" fillId="0" borderId="0" xfId="0" applyFont="1" applyAlignment="1">
      <alignment horizontal="center"/>
    </xf>
    <xf numFmtId="0" fontId="27" fillId="0" borderId="14" xfId="0" applyFont="1" applyBorder="1" applyAlignment="1">
      <alignment horizontal="center" vertical="top" wrapText="1"/>
    </xf>
    <xf numFmtId="0" fontId="5" fillId="2" borderId="19" xfId="0" applyFont="1" applyFill="1" applyBorder="1" applyAlignment="1">
      <alignment horizontal="center" vertical="center" wrapText="1"/>
    </xf>
    <xf numFmtId="0" fontId="27" fillId="0" borderId="0" xfId="0" applyFont="1" applyAlignment="1">
      <alignment vertical="center" wrapText="1"/>
    </xf>
    <xf numFmtId="0" fontId="0" fillId="0" borderId="0" xfId="0" applyAlignment="1">
      <alignment horizontal="center"/>
    </xf>
    <xf numFmtId="0" fontId="62" fillId="0" borderId="0" xfId="0" applyFont="1" applyAlignment="1">
      <alignment vertical="center" wrapText="1"/>
    </xf>
    <xf numFmtId="0" fontId="27" fillId="0" borderId="29" xfId="0" applyFont="1" applyBorder="1" applyAlignment="1">
      <alignment vertical="center" wrapText="1"/>
    </xf>
    <xf numFmtId="0" fontId="27" fillId="0" borderId="52" xfId="0" applyFont="1" applyBorder="1" applyAlignment="1">
      <alignment vertical="center" wrapText="1"/>
    </xf>
    <xf numFmtId="0" fontId="58" fillId="0" borderId="45" xfId="0" applyFont="1" applyBorder="1" applyAlignment="1">
      <alignment vertical="center" wrapText="1"/>
    </xf>
    <xf numFmtId="0" fontId="27" fillId="0" borderId="53" xfId="0" applyFont="1" applyBorder="1" applyAlignment="1">
      <alignment vertical="center" wrapText="1"/>
    </xf>
    <xf numFmtId="0" fontId="27" fillId="0" borderId="54" xfId="0" applyFont="1" applyBorder="1" applyAlignment="1">
      <alignment vertical="center" wrapText="1"/>
    </xf>
    <xf numFmtId="0" fontId="27" fillId="0" borderId="55" xfId="0" applyFont="1" applyBorder="1" applyAlignment="1">
      <alignment vertical="center" wrapText="1"/>
    </xf>
    <xf numFmtId="0" fontId="62" fillId="0" borderId="53" xfId="0" applyFont="1" applyBorder="1" applyAlignment="1">
      <alignment vertical="center" wrapText="1"/>
    </xf>
    <xf numFmtId="0" fontId="62" fillId="0" borderId="56" xfId="0" applyFont="1" applyBorder="1" applyAlignment="1">
      <alignment vertical="center" wrapText="1"/>
    </xf>
    <xf numFmtId="0" fontId="95" fillId="0" borderId="0" xfId="0" applyFont="1"/>
    <xf numFmtId="0" fontId="62" fillId="0" borderId="54" xfId="0" applyFont="1" applyBorder="1" applyAlignment="1">
      <alignment vertical="center" wrapText="1"/>
    </xf>
    <xf numFmtId="0" fontId="62" fillId="0" borderId="55" xfId="0" applyFont="1" applyBorder="1" applyAlignment="1">
      <alignment vertical="center" wrapText="1"/>
    </xf>
    <xf numFmtId="0" fontId="62" fillId="0" borderId="57" xfId="0" applyFont="1" applyBorder="1" applyAlignment="1">
      <alignment vertical="center" wrapText="1"/>
    </xf>
    <xf numFmtId="0" fontId="62" fillId="0" borderId="58" xfId="0" applyFont="1" applyBorder="1" applyAlignment="1">
      <alignment vertical="center" wrapText="1"/>
    </xf>
    <xf numFmtId="0" fontId="62" fillId="0" borderId="59" xfId="0" applyFont="1" applyBorder="1" applyAlignment="1">
      <alignment vertical="center" wrapText="1"/>
    </xf>
    <xf numFmtId="0" fontId="65" fillId="0" borderId="54" xfId="0" applyFont="1" applyBorder="1" applyAlignment="1">
      <alignment vertical="center" wrapText="1"/>
    </xf>
    <xf numFmtId="0" fontId="27" fillId="0" borderId="57" xfId="0" applyFont="1" applyBorder="1" applyAlignment="1">
      <alignment vertical="center" wrapText="1"/>
    </xf>
    <xf numFmtId="0" fontId="27" fillId="0" borderId="58" xfId="0" applyFont="1" applyBorder="1" applyAlignment="1">
      <alignment vertical="center" wrapText="1"/>
    </xf>
    <xf numFmtId="0" fontId="27" fillId="0" borderId="59" xfId="0" applyFont="1" applyBorder="1" applyAlignment="1">
      <alignment vertical="center" wrapText="1"/>
    </xf>
    <xf numFmtId="0" fontId="20" fillId="0" borderId="54" xfId="0" applyFont="1" applyBorder="1" applyAlignment="1">
      <alignment wrapText="1"/>
    </xf>
    <xf numFmtId="0" fontId="27" fillId="0" borderId="51" xfId="0" applyFont="1" applyBorder="1" applyAlignment="1">
      <alignment vertical="center" wrapText="1"/>
    </xf>
    <xf numFmtId="0" fontId="62" fillId="0" borderId="45" xfId="0" applyFont="1" applyBorder="1" applyAlignment="1">
      <alignment vertical="center" wrapText="1"/>
    </xf>
    <xf numFmtId="0" fontId="96" fillId="0" borderId="51" xfId="0" applyFont="1" applyBorder="1" applyAlignment="1">
      <alignment vertical="center" wrapText="1"/>
    </xf>
    <xf numFmtId="0" fontId="62" fillId="0" borderId="52" xfId="0" applyFont="1" applyBorder="1" applyAlignment="1">
      <alignment vertical="center" wrapText="1"/>
    </xf>
    <xf numFmtId="0" fontId="62" fillId="0" borderId="51" xfId="0" applyFont="1" applyBorder="1" applyAlignment="1">
      <alignment vertical="center" wrapText="1"/>
    </xf>
    <xf numFmtId="0" fontId="65" fillId="0" borderId="52" xfId="0" applyFont="1" applyBorder="1" applyAlignment="1">
      <alignment vertical="center" wrapText="1"/>
    </xf>
    <xf numFmtId="0" fontId="44" fillId="0" borderId="52" xfId="0" applyFont="1" applyBorder="1" applyAlignment="1">
      <alignment wrapText="1"/>
    </xf>
    <xf numFmtId="0" fontId="44" fillId="0" borderId="51" xfId="0" applyFont="1" applyBorder="1" applyAlignment="1">
      <alignment vertical="center" wrapText="1"/>
    </xf>
    <xf numFmtId="0" fontId="64" fillId="0" borderId="52" xfId="0" applyFont="1" applyBorder="1" applyAlignment="1">
      <alignment vertical="center" wrapText="1"/>
    </xf>
    <xf numFmtId="0" fontId="65" fillId="3" borderId="52" xfId="0" applyFont="1" applyFill="1" applyBorder="1" applyAlignment="1">
      <alignment vertical="center" wrapText="1"/>
    </xf>
    <xf numFmtId="0" fontId="55" fillId="0" borderId="14" xfId="0" applyFont="1" applyBorder="1" applyAlignment="1">
      <alignment horizontal="center" vertical="center" wrapText="1"/>
    </xf>
    <xf numFmtId="0" fontId="55" fillId="0" borderId="14" xfId="0" applyFont="1" applyBorder="1" applyAlignment="1">
      <alignment vertical="center" wrapText="1"/>
    </xf>
    <xf numFmtId="0" fontId="55" fillId="0" borderId="35" xfId="0" applyFont="1" applyBorder="1" applyAlignment="1">
      <alignment horizontal="center" vertical="center" wrapText="1"/>
    </xf>
    <xf numFmtId="0" fontId="0" fillId="0" borderId="35" xfId="0" applyBorder="1" applyAlignment="1">
      <alignment horizontal="center" vertical="center"/>
    </xf>
    <xf numFmtId="0" fontId="55" fillId="0" borderId="35" xfId="0" applyFont="1" applyBorder="1" applyAlignment="1">
      <alignment vertical="center" wrapText="1"/>
    </xf>
    <xf numFmtId="0" fontId="0" fillId="0" borderId="28" xfId="0" applyBorder="1"/>
    <xf numFmtId="0" fontId="44" fillId="0" borderId="53" xfId="0" applyFont="1" applyBorder="1" applyAlignment="1">
      <alignment vertical="center" wrapText="1"/>
    </xf>
    <xf numFmtId="0" fontId="88" fillId="0" borderId="53" xfId="0" applyFont="1" applyBorder="1" applyAlignment="1">
      <alignment vertical="center" wrapText="1"/>
    </xf>
    <xf numFmtId="0" fontId="62" fillId="0" borderId="61" xfId="0" applyFont="1" applyBorder="1" applyAlignment="1">
      <alignment vertical="center" wrapText="1"/>
    </xf>
    <xf numFmtId="0" fontId="97" fillId="0" borderId="14" xfId="0" applyFont="1" applyBorder="1" applyAlignment="1">
      <alignment vertical="center" wrapText="1"/>
    </xf>
    <xf numFmtId="43" fontId="20" fillId="0" borderId="14" xfId="2" applyFont="1" applyBorder="1" applyAlignment="1">
      <alignment horizontal="center" vertical="center" wrapText="1"/>
    </xf>
    <xf numFmtId="0" fontId="55" fillId="0" borderId="33" xfId="0" applyFont="1" applyBorder="1" applyAlignment="1">
      <alignment horizontal="center" vertical="center" wrapText="1"/>
    </xf>
    <xf numFmtId="0" fontId="27" fillId="0" borderId="35" xfId="0" applyFont="1" applyBorder="1" applyAlignment="1">
      <alignment horizontal="center" vertical="center" wrapText="1"/>
    </xf>
    <xf numFmtId="0" fontId="27" fillId="0" borderId="33" xfId="0" applyFont="1" applyBorder="1" applyAlignment="1">
      <alignment horizontal="center" vertical="center" wrapText="1"/>
    </xf>
    <xf numFmtId="43" fontId="27" fillId="0" borderId="14" xfId="2" applyFont="1" applyBorder="1" applyAlignment="1">
      <alignment horizontal="center" vertical="center"/>
    </xf>
    <xf numFmtId="0" fontId="82" fillId="18" borderId="39" xfId="0" applyFont="1" applyFill="1" applyBorder="1" applyAlignment="1">
      <alignment vertical="center"/>
    </xf>
    <xf numFmtId="0" fontId="27" fillId="0" borderId="0" xfId="0" applyFont="1" applyAlignment="1">
      <alignment horizontal="left" vertical="center" wrapText="1"/>
    </xf>
    <xf numFmtId="2" fontId="82" fillId="18" borderId="39" xfId="0" applyNumberFormat="1" applyFont="1" applyFill="1" applyBorder="1" applyAlignment="1">
      <alignment vertical="center"/>
    </xf>
    <xf numFmtId="43" fontId="27" fillId="0" borderId="15" xfId="2" applyFont="1" applyBorder="1" applyAlignment="1">
      <alignment horizontal="center" vertical="center" wrapText="1"/>
    </xf>
    <xf numFmtId="43" fontId="20" fillId="0" borderId="14" xfId="2" applyFont="1" applyBorder="1" applyAlignment="1">
      <alignment horizontal="center" vertical="center"/>
    </xf>
    <xf numFmtId="43" fontId="20" fillId="0" borderId="14" xfId="2" applyFont="1" applyFill="1" applyBorder="1" applyAlignment="1">
      <alignment horizontal="center" vertical="center"/>
    </xf>
    <xf numFmtId="43" fontId="27" fillId="0" borderId="35" xfId="2" applyFont="1" applyBorder="1" applyAlignment="1">
      <alignment horizontal="right" vertical="center"/>
    </xf>
    <xf numFmtId="43" fontId="27" fillId="0" borderId="14" xfId="2" applyFont="1" applyBorder="1" applyAlignment="1">
      <alignment horizontal="right" vertical="center"/>
    </xf>
    <xf numFmtId="43" fontId="27" fillId="0" borderId="14" xfId="2" applyFont="1" applyBorder="1" applyAlignment="1">
      <alignment horizontal="right" vertical="center" wrapText="1"/>
    </xf>
    <xf numFmtId="43" fontId="27" fillId="11" borderId="14" xfId="2" applyFont="1" applyFill="1" applyBorder="1" applyAlignment="1">
      <alignment horizontal="right" vertical="center" wrapText="1"/>
    </xf>
    <xf numFmtId="0" fontId="44" fillId="0" borderId="29" xfId="0" applyFont="1" applyBorder="1" applyAlignment="1">
      <alignment horizontal="left" vertical="center" wrapText="1"/>
    </xf>
    <xf numFmtId="0" fontId="81" fillId="11" borderId="39" xfId="0" applyFont="1" applyFill="1" applyBorder="1" applyAlignment="1">
      <alignment vertical="center" wrapText="1"/>
    </xf>
    <xf numFmtId="2" fontId="81" fillId="11" borderId="39" xfId="0" applyNumberFormat="1" applyFont="1" applyFill="1" applyBorder="1" applyAlignment="1">
      <alignment vertical="center" wrapText="1"/>
    </xf>
    <xf numFmtId="0" fontId="20" fillId="0" borderId="50" xfId="0" applyFont="1" applyBorder="1" applyAlignment="1">
      <alignment vertical="center" wrapText="1"/>
    </xf>
    <xf numFmtId="0" fontId="95" fillId="0" borderId="0" xfId="0" applyFont="1" applyAlignment="1">
      <alignment vertical="center" wrapText="1"/>
    </xf>
    <xf numFmtId="0" fontId="94" fillId="0" borderId="0" xfId="0" applyFont="1" applyAlignment="1">
      <alignment vertical="center" wrapText="1"/>
    </xf>
    <xf numFmtId="0" fontId="98" fillId="0" borderId="0" xfId="0" applyFont="1" applyAlignment="1">
      <alignment vertical="center" wrapText="1"/>
    </xf>
    <xf numFmtId="0" fontId="99" fillId="0" borderId="0" xfId="0" applyFont="1" applyAlignment="1">
      <alignment vertical="center" wrapText="1"/>
    </xf>
    <xf numFmtId="0" fontId="39" fillId="0" borderId="0" xfId="1" applyAlignment="1">
      <alignment vertical="center" wrapText="1"/>
    </xf>
    <xf numFmtId="0" fontId="100" fillId="0" borderId="0" xfId="0" applyFont="1" applyAlignment="1">
      <alignment vertical="center" wrapText="1"/>
    </xf>
    <xf numFmtId="0" fontId="27" fillId="0" borderId="45" xfId="0" applyFont="1" applyBorder="1" applyAlignment="1">
      <alignment vertical="center" wrapText="1"/>
    </xf>
    <xf numFmtId="43" fontId="20" fillId="0" borderId="14" xfId="2" applyFont="1" applyFill="1" applyBorder="1" applyAlignment="1">
      <alignment horizontal="right" vertical="center" wrapText="1"/>
    </xf>
    <xf numFmtId="0" fontId="81" fillId="0" borderId="26" xfId="0" applyFont="1" applyBorder="1" applyAlignment="1">
      <alignment vertical="center" wrapText="1"/>
    </xf>
    <xf numFmtId="0" fontId="81" fillId="0" borderId="28" xfId="0" applyFont="1" applyBorder="1" applyAlignment="1">
      <alignment vertical="center" wrapText="1"/>
    </xf>
    <xf numFmtId="0" fontId="82" fillId="18" borderId="28" xfId="0" applyFont="1" applyFill="1" applyBorder="1" applyAlignment="1">
      <alignment vertical="center"/>
    </xf>
    <xf numFmtId="0" fontId="82" fillId="18" borderId="30" xfId="0" applyFont="1" applyFill="1" applyBorder="1" applyAlignment="1">
      <alignment vertical="center"/>
    </xf>
    <xf numFmtId="43" fontId="20" fillId="18" borderId="33" xfId="2" applyFont="1" applyFill="1" applyBorder="1" applyAlignment="1">
      <alignment horizontal="center" vertical="center"/>
    </xf>
    <xf numFmtId="43" fontId="20" fillId="0" borderId="14" xfId="2" applyFont="1" applyBorder="1" applyAlignment="1">
      <alignment horizontal="right"/>
    </xf>
    <xf numFmtId="43" fontId="0" fillId="0" borderId="14" xfId="2" applyFont="1" applyBorder="1" applyAlignment="1">
      <alignment horizontal="center" vertical="center"/>
    </xf>
    <xf numFmtId="43" fontId="27" fillId="0" borderId="14" xfId="2" applyFont="1" applyFill="1" applyBorder="1" applyAlignment="1">
      <alignment horizontal="center" vertical="center"/>
    </xf>
    <xf numFmtId="43" fontId="20" fillId="0" borderId="14" xfId="2" applyFont="1" applyFill="1" applyBorder="1" applyAlignment="1">
      <alignment horizontal="right" wrapText="1"/>
    </xf>
    <xf numFmtId="0" fontId="44" fillId="21" borderId="14" xfId="0" applyFont="1" applyFill="1" applyBorder="1" applyAlignment="1">
      <alignment horizontal="left" vertical="center" wrapText="1"/>
    </xf>
    <xf numFmtId="0" fontId="27" fillId="21" borderId="14" xfId="0" applyFont="1" applyFill="1" applyBorder="1" applyAlignment="1">
      <alignment horizontal="center" vertical="center" wrapText="1"/>
    </xf>
    <xf numFmtId="43" fontId="27" fillId="21" borderId="14" xfId="2" applyFont="1" applyFill="1" applyBorder="1" applyAlignment="1">
      <alignment horizontal="right" vertical="center"/>
    </xf>
    <xf numFmtId="0" fontId="55" fillId="21" borderId="14" xfId="0" applyFont="1" applyFill="1" applyBorder="1" applyAlignment="1">
      <alignment vertical="center" wrapText="1"/>
    </xf>
    <xf numFmtId="43" fontId="27" fillId="0" borderId="14" xfId="2" applyFont="1" applyFill="1" applyBorder="1" applyAlignment="1">
      <alignment horizontal="right" vertical="center"/>
    </xf>
    <xf numFmtId="0" fontId="55" fillId="9" borderId="38" xfId="0" applyFont="1" applyFill="1" applyBorder="1" applyAlignment="1">
      <alignment vertical="center" wrapText="1"/>
    </xf>
    <xf numFmtId="0" fontId="30" fillId="0" borderId="0" xfId="0" applyFont="1" applyAlignment="1">
      <alignment vertical="center"/>
    </xf>
    <xf numFmtId="0" fontId="55" fillId="0" borderId="48" xfId="0" applyFont="1" applyBorder="1" applyAlignment="1">
      <alignment vertical="center"/>
    </xf>
    <xf numFmtId="0" fontId="104" fillId="0" borderId="63" xfId="0" applyFont="1" applyBorder="1" applyAlignment="1">
      <alignment vertical="center" wrapText="1"/>
    </xf>
    <xf numFmtId="0" fontId="46" fillId="0" borderId="58" xfId="0" applyFont="1" applyBorder="1" applyAlignment="1">
      <alignment vertical="center" wrapText="1"/>
    </xf>
    <xf numFmtId="0" fontId="46" fillId="0" borderId="54" xfId="0" applyFont="1" applyBorder="1" applyAlignment="1">
      <alignment vertical="center" wrapText="1"/>
    </xf>
    <xf numFmtId="0" fontId="62" fillId="0" borderId="32" xfId="0" applyFont="1" applyBorder="1" applyAlignment="1">
      <alignment vertical="center" wrapText="1"/>
    </xf>
    <xf numFmtId="0" fontId="44" fillId="21" borderId="29" xfId="0" applyFont="1" applyFill="1" applyBorder="1" applyAlignment="1">
      <alignment horizontal="left" vertical="center" wrapText="1"/>
    </xf>
    <xf numFmtId="0" fontId="0" fillId="0" borderId="33" xfId="0" applyBorder="1" applyAlignment="1">
      <alignment horizontal="center" vertical="center"/>
    </xf>
    <xf numFmtId="0" fontId="55" fillId="0" borderId="57" xfId="0" applyFont="1" applyBorder="1" applyAlignment="1">
      <alignment vertical="center" wrapText="1"/>
    </xf>
    <xf numFmtId="0" fontId="55" fillId="0" borderId="58" xfId="0" applyFont="1" applyBorder="1" applyAlignment="1">
      <alignment vertical="center" wrapText="1"/>
    </xf>
    <xf numFmtId="0" fontId="55" fillId="0" borderId="59" xfId="0" applyFont="1" applyBorder="1" applyAlignment="1">
      <alignment vertical="center" wrapText="1"/>
    </xf>
    <xf numFmtId="0" fontId="55" fillId="0" borderId="26" xfId="0" applyFont="1" applyBorder="1" applyAlignment="1">
      <alignment horizontal="center" vertical="center" wrapText="1"/>
    </xf>
    <xf numFmtId="0" fontId="55" fillId="0" borderId="28" xfId="0" applyFont="1" applyBorder="1" applyAlignment="1">
      <alignment horizontal="center" vertical="center" wrapText="1"/>
    </xf>
    <xf numFmtId="0" fontId="55" fillId="0" borderId="30" xfId="0" applyFont="1" applyBorder="1" applyAlignment="1">
      <alignment horizontal="center" vertical="center" wrapText="1"/>
    </xf>
    <xf numFmtId="0" fontId="60" fillId="0" borderId="53" xfId="0" applyFont="1" applyBorder="1" applyAlignment="1">
      <alignment horizontal="center" vertical="center" wrapText="1"/>
    </xf>
    <xf numFmtId="0" fontId="60" fillId="0" borderId="54" xfId="0" applyFont="1" applyBorder="1" applyAlignment="1">
      <alignment horizontal="center" vertical="center" wrapText="1"/>
    </xf>
    <xf numFmtId="0" fontId="60" fillId="0" borderId="55" xfId="0" applyFont="1" applyBorder="1" applyAlignment="1">
      <alignment horizontal="center" vertical="center" wrapText="1"/>
    </xf>
    <xf numFmtId="0" fontId="55" fillId="0" borderId="37" xfId="0" applyFont="1" applyBorder="1" applyAlignment="1">
      <alignment horizontal="center" vertical="center" wrapText="1"/>
    </xf>
    <xf numFmtId="0" fontId="55" fillId="0" borderId="20" xfId="0" applyFont="1" applyBorder="1" applyAlignment="1">
      <alignment horizontal="center" vertical="center" wrapText="1"/>
    </xf>
    <xf numFmtId="0" fontId="0" fillId="0" borderId="20" xfId="0" applyBorder="1" applyAlignment="1">
      <alignment horizontal="center" vertical="center"/>
    </xf>
    <xf numFmtId="0" fontId="10" fillId="0" borderId="0" xfId="0" applyFont="1" applyAlignment="1">
      <alignment horizontal="left"/>
    </xf>
    <xf numFmtId="164" fontId="0" fillId="0" borderId="0" xfId="2" applyNumberFormat="1" applyFont="1" applyAlignment="1"/>
    <xf numFmtId="0" fontId="27" fillId="18" borderId="0" xfId="0" applyFont="1" applyFill="1" applyAlignment="1">
      <alignment horizontal="center" vertical="center" wrapText="1"/>
    </xf>
    <xf numFmtId="0" fontId="27" fillId="0" borderId="0" xfId="0" applyFont="1" applyAlignment="1">
      <alignment horizontal="center" vertical="center" wrapText="1"/>
    </xf>
    <xf numFmtId="0" fontId="0" fillId="0" borderId="0" xfId="0" applyAlignment="1">
      <alignment horizontal="center" vertical="center"/>
    </xf>
    <xf numFmtId="2" fontId="20" fillId="0" borderId="39" xfId="0" applyNumberFormat="1" applyFont="1" applyBorder="1" applyAlignment="1">
      <alignment vertical="center" wrapText="1"/>
    </xf>
    <xf numFmtId="43" fontId="10" fillId="0" borderId="14" xfId="2" applyFont="1" applyBorder="1" applyAlignment="1">
      <alignment vertical="center" wrapText="1"/>
    </xf>
    <xf numFmtId="2" fontId="20" fillId="0" borderId="39" xfId="0" applyNumberFormat="1" applyFont="1" applyBorder="1" applyAlignment="1">
      <alignment horizontal="right" vertical="center" wrapText="1"/>
    </xf>
    <xf numFmtId="43" fontId="20" fillId="0" borderId="14" xfId="2" applyFont="1" applyBorder="1" applyAlignment="1">
      <alignment horizontal="right" vertical="center" wrapText="1"/>
    </xf>
    <xf numFmtId="0" fontId="88" fillId="0" borderId="16" xfId="0" applyFont="1" applyBorder="1" applyAlignment="1">
      <alignment horizontal="left" vertical="center" wrapText="1"/>
    </xf>
    <xf numFmtId="0" fontId="20" fillId="0" borderId="15" xfId="0" applyFont="1" applyBorder="1" applyAlignment="1">
      <alignment horizontal="left" vertical="center" wrapText="1"/>
    </xf>
    <xf numFmtId="0" fontId="44" fillId="0" borderId="33" xfId="0" applyFont="1" applyBorder="1" applyAlignment="1">
      <alignment vertical="center" wrapText="1"/>
    </xf>
    <xf numFmtId="0" fontId="44" fillId="22" borderId="14" xfId="0" applyFont="1" applyFill="1" applyBorder="1" applyAlignment="1">
      <alignment wrapText="1"/>
    </xf>
    <xf numFmtId="0" fontId="27" fillId="22" borderId="14" xfId="0" applyFont="1" applyFill="1" applyBorder="1" applyAlignment="1">
      <alignment horizontal="center" vertical="center" wrapText="1"/>
    </xf>
    <xf numFmtId="43" fontId="27" fillId="22" borderId="14" xfId="2" applyFont="1" applyFill="1" applyBorder="1" applyAlignment="1">
      <alignment horizontal="right" vertical="center" wrapText="1"/>
    </xf>
    <xf numFmtId="43" fontId="27" fillId="22" borderId="14" xfId="2" applyFont="1" applyFill="1" applyBorder="1" applyAlignment="1">
      <alignment horizontal="right" vertical="center"/>
    </xf>
    <xf numFmtId="0" fontId="105" fillId="0" borderId="0" xfId="0" applyFont="1" applyAlignment="1">
      <alignment horizontal="left" vertical="center" wrapText="1"/>
    </xf>
    <xf numFmtId="0" fontId="105" fillId="0" borderId="0" xfId="0" applyFont="1" applyAlignment="1">
      <alignment horizontal="left" vertical="center"/>
    </xf>
    <xf numFmtId="0" fontId="59" fillId="23" borderId="58" xfId="0" applyFont="1" applyFill="1" applyBorder="1" applyAlignment="1">
      <alignment horizontal="center" vertical="center" wrapText="1"/>
    </xf>
    <xf numFmtId="0" fontId="59" fillId="23" borderId="57" xfId="0" applyFont="1" applyFill="1" applyBorder="1" applyAlignment="1">
      <alignment horizontal="center" vertical="center" wrapText="1"/>
    </xf>
    <xf numFmtId="0" fontId="59" fillId="23" borderId="59" xfId="0" applyFont="1" applyFill="1" applyBorder="1" applyAlignment="1">
      <alignment horizontal="center" vertical="center" wrapText="1"/>
    </xf>
    <xf numFmtId="0" fontId="62" fillId="0" borderId="51" xfId="0" applyFont="1" applyBorder="1" applyAlignment="1">
      <alignment horizontal="left" vertical="center" wrapText="1"/>
    </xf>
    <xf numFmtId="0" fontId="62" fillId="0" borderId="52" xfId="0" applyFont="1" applyBorder="1" applyAlignment="1">
      <alignment horizontal="left" vertical="center" wrapText="1"/>
    </xf>
    <xf numFmtId="0" fontId="62" fillId="0" borderId="45" xfId="0" applyFont="1" applyBorder="1" applyAlignment="1">
      <alignment horizontal="left" vertical="center" wrapText="1"/>
    </xf>
    <xf numFmtId="0" fontId="0" fillId="0" borderId="0" xfId="0" applyAlignment="1">
      <alignment horizontal="left" vertical="center"/>
    </xf>
    <xf numFmtId="0" fontId="96" fillId="0" borderId="14" xfId="0" applyFont="1" applyBorder="1" applyAlignment="1">
      <alignment horizontal="left" vertical="center" wrapText="1"/>
    </xf>
    <xf numFmtId="0" fontId="108" fillId="0" borderId="0" xfId="0" applyFont="1" applyAlignment="1">
      <alignment horizontal="left" vertical="center" wrapText="1"/>
    </xf>
    <xf numFmtId="0" fontId="109" fillId="0" borderId="0" xfId="0" applyFont="1" applyAlignment="1">
      <alignment horizontal="left" vertical="center" wrapText="1"/>
    </xf>
    <xf numFmtId="0" fontId="98" fillId="0" borderId="0" xfId="0" applyFont="1" applyAlignment="1">
      <alignment horizontal="left" vertical="center" wrapText="1"/>
    </xf>
    <xf numFmtId="0" fontId="99" fillId="0" borderId="0" xfId="0" applyFont="1" applyAlignment="1">
      <alignment horizontal="left" vertical="center" wrapText="1"/>
    </xf>
    <xf numFmtId="0" fontId="110" fillId="0" borderId="0" xfId="1" applyFont="1" applyAlignment="1">
      <alignment horizontal="left" vertical="center" wrapText="1"/>
    </xf>
    <xf numFmtId="3" fontId="27" fillId="0" borderId="14" xfId="0" applyNumberFormat="1" applyFont="1" applyBorder="1" applyAlignment="1">
      <alignment horizontal="right" vertical="center" wrapText="1"/>
    </xf>
    <xf numFmtId="164" fontId="20" fillId="0" borderId="14" xfId="2" applyNumberFormat="1" applyFont="1" applyFill="1" applyBorder="1" applyAlignment="1">
      <alignment horizontal="right" vertical="center" wrapText="1"/>
    </xf>
    <xf numFmtId="164" fontId="27" fillId="0" borderId="14" xfId="2" applyNumberFormat="1" applyFont="1" applyBorder="1" applyAlignment="1">
      <alignment horizontal="right" vertical="center"/>
    </xf>
    <xf numFmtId="164" fontId="20" fillId="0" borderId="14" xfId="2" applyNumberFormat="1" applyFont="1" applyBorder="1" applyAlignment="1">
      <alignment horizontal="right" vertical="center" wrapText="1"/>
    </xf>
    <xf numFmtId="164" fontId="27" fillId="0" borderId="14" xfId="2" applyNumberFormat="1" applyFont="1" applyBorder="1" applyAlignment="1">
      <alignment horizontal="left" vertical="center"/>
    </xf>
    <xf numFmtId="164" fontId="20" fillId="0" borderId="14" xfId="2" applyNumberFormat="1" applyFont="1" applyBorder="1" applyAlignment="1">
      <alignment horizontal="center" vertical="center" wrapText="1"/>
    </xf>
    <xf numFmtId="164" fontId="27" fillId="0" borderId="14" xfId="2" applyNumberFormat="1" applyFont="1" applyFill="1" applyBorder="1" applyAlignment="1">
      <alignment horizontal="center" vertical="center"/>
    </xf>
    <xf numFmtId="0" fontId="27" fillId="0" borderId="0" xfId="0" applyFont="1" applyAlignment="1">
      <alignment horizontal="right"/>
    </xf>
    <xf numFmtId="0" fontId="0" fillId="0" borderId="0" xfId="0" applyAlignment="1">
      <alignment horizontal="right"/>
    </xf>
    <xf numFmtId="0" fontId="5" fillId="0" borderId="0" xfId="0" applyFont="1"/>
    <xf numFmtId="0" fontId="44" fillId="18" borderId="14" xfId="0" applyFont="1" applyFill="1" applyBorder="1" applyAlignment="1">
      <alignment horizontal="left" vertical="center" wrapText="1"/>
    </xf>
    <xf numFmtId="43" fontId="27" fillId="18" borderId="14" xfId="2" applyFont="1" applyFill="1" applyBorder="1" applyAlignment="1">
      <alignment horizontal="right" vertical="center"/>
    </xf>
    <xf numFmtId="0" fontId="62" fillId="0" borderId="8" xfId="0" applyFont="1" applyBorder="1" applyAlignment="1">
      <alignment vertical="top" wrapText="1"/>
    </xf>
    <xf numFmtId="0" fontId="62" fillId="0" borderId="3" xfId="0" applyFont="1" applyBorder="1" applyAlignment="1">
      <alignment vertical="top" wrapText="1"/>
    </xf>
    <xf numFmtId="0" fontId="62" fillId="0" borderId="1" xfId="0" applyFont="1" applyBorder="1" applyAlignment="1">
      <alignment vertical="top" wrapText="1"/>
    </xf>
    <xf numFmtId="0" fontId="62" fillId="0" borderId="11" xfId="0" applyFont="1" applyBorder="1" applyAlignment="1">
      <alignment vertical="top" wrapText="1"/>
    </xf>
    <xf numFmtId="0" fontId="111" fillId="11" borderId="14" xfId="0" applyFont="1" applyFill="1" applyBorder="1" applyAlignment="1">
      <alignment horizontal="center" wrapText="1"/>
    </xf>
    <xf numFmtId="0" fontId="111" fillId="18" borderId="14" xfId="0" applyFont="1" applyFill="1" applyBorder="1" applyAlignment="1">
      <alignment horizontal="center" wrapText="1"/>
    </xf>
    <xf numFmtId="0" fontId="36" fillId="18" borderId="14" xfId="0" applyFont="1" applyFill="1" applyBorder="1" applyAlignment="1">
      <alignment horizontal="left" vertical="center" wrapText="1"/>
    </xf>
    <xf numFmtId="0" fontId="44" fillId="18" borderId="14" xfId="0" applyFont="1" applyFill="1" applyBorder="1" applyAlignment="1">
      <alignment vertical="center" wrapText="1"/>
    </xf>
    <xf numFmtId="0" fontId="55" fillId="18" borderId="14" xfId="0" applyFont="1" applyFill="1" applyBorder="1" applyAlignment="1">
      <alignment horizontal="center" vertical="center" wrapText="1"/>
    </xf>
    <xf numFmtId="43" fontId="27" fillId="18" borderId="14" xfId="2" applyFont="1" applyFill="1" applyBorder="1" applyAlignment="1">
      <alignment horizontal="right" vertical="center" wrapText="1"/>
    </xf>
    <xf numFmtId="9" fontId="27" fillId="18" borderId="14" xfId="2" applyNumberFormat="1" applyFont="1" applyFill="1" applyBorder="1" applyAlignment="1">
      <alignment horizontal="right" vertical="center" wrapText="1"/>
    </xf>
    <xf numFmtId="43" fontId="27" fillId="18" borderId="14" xfId="2" applyFont="1" applyFill="1" applyBorder="1" applyAlignment="1">
      <alignment horizontal="center" vertical="center" wrapText="1"/>
    </xf>
    <xf numFmtId="0" fontId="62" fillId="0" borderId="14" xfId="0" applyFont="1" applyBorder="1" applyAlignment="1">
      <alignment vertical="center" wrapText="1"/>
    </xf>
    <xf numFmtId="0" fontId="62" fillId="18" borderId="14" xfId="0" applyFont="1" applyFill="1" applyBorder="1" applyAlignment="1">
      <alignment vertical="center" wrapText="1"/>
    </xf>
    <xf numFmtId="0" fontId="115" fillId="0" borderId="0" xfId="0" applyFont="1" applyAlignment="1">
      <alignment vertical="center" wrapText="1"/>
    </xf>
    <xf numFmtId="0" fontId="81" fillId="0" borderId="65" xfId="0" applyFont="1" applyBorder="1" applyAlignment="1">
      <alignment horizontal="center" vertical="center" wrapText="1"/>
    </xf>
    <xf numFmtId="0" fontId="81" fillId="0" borderId="54" xfId="0" applyFont="1" applyBorder="1" applyAlignment="1">
      <alignment horizontal="center" vertical="center" wrapText="1"/>
    </xf>
    <xf numFmtId="0" fontId="10" fillId="0" borderId="0" xfId="0" applyFont="1" applyAlignment="1">
      <alignment horizontal="center" vertical="center"/>
    </xf>
    <xf numFmtId="0" fontId="12" fillId="0" borderId="14" xfId="0" applyFont="1" applyBorder="1" applyAlignment="1">
      <alignment horizontal="left" vertical="center" wrapText="1"/>
    </xf>
    <xf numFmtId="0" fontId="0" fillId="18" borderId="14" xfId="0" applyFill="1" applyBorder="1" applyAlignment="1">
      <alignment horizontal="center" vertical="center"/>
    </xf>
    <xf numFmtId="2" fontId="0" fillId="18" borderId="14" xfId="0" applyNumberFormat="1" applyFill="1" applyBorder="1" applyAlignment="1">
      <alignment horizontal="center" vertical="center"/>
    </xf>
    <xf numFmtId="0" fontId="44" fillId="18" borderId="21" xfId="0" applyFont="1" applyFill="1" applyBorder="1" applyAlignment="1">
      <alignment vertical="center" wrapText="1"/>
    </xf>
    <xf numFmtId="0" fontId="44" fillId="18" borderId="14" xfId="0" applyFont="1" applyFill="1" applyBorder="1" applyAlignment="1">
      <alignment wrapText="1"/>
    </xf>
    <xf numFmtId="0" fontId="54" fillId="18" borderId="14" xfId="0" applyFont="1" applyFill="1" applyBorder="1" applyAlignment="1">
      <alignment horizontal="left" vertical="center" wrapText="1"/>
    </xf>
    <xf numFmtId="0" fontId="44" fillId="18" borderId="49" xfId="0" applyFont="1" applyFill="1" applyBorder="1" applyAlignment="1">
      <alignment vertical="center" wrapText="1"/>
    </xf>
    <xf numFmtId="0" fontId="27" fillId="18" borderId="20" xfId="0" applyFont="1" applyFill="1" applyBorder="1" applyAlignment="1">
      <alignment wrapText="1"/>
    </xf>
    <xf numFmtId="0" fontId="27" fillId="18" borderId="14" xfId="0" applyFont="1" applyFill="1" applyBorder="1" applyAlignment="1">
      <alignment horizontal="center"/>
    </xf>
    <xf numFmtId="0" fontId="28" fillId="18" borderId="14" xfId="0" applyFont="1" applyFill="1" applyBorder="1" applyAlignment="1">
      <alignment horizontal="center" vertical="center"/>
    </xf>
    <xf numFmtId="0" fontId="81" fillId="18" borderId="39" xfId="0" applyFont="1" applyFill="1" applyBorder="1" applyAlignment="1">
      <alignment horizontal="center" vertical="center" wrapText="1"/>
    </xf>
    <xf numFmtId="0" fontId="27" fillId="18" borderId="15" xfId="0" applyFont="1" applyFill="1" applyBorder="1" applyAlignment="1">
      <alignment horizontal="left" vertical="center" wrapText="1"/>
    </xf>
    <xf numFmtId="0" fontId="27" fillId="18" borderId="40" xfId="0" applyFont="1" applyFill="1" applyBorder="1" applyAlignment="1">
      <alignment horizontal="left" vertical="center" wrapText="1"/>
    </xf>
    <xf numFmtId="0" fontId="21" fillId="18" borderId="14" xfId="0" applyFont="1" applyFill="1" applyBorder="1" applyAlignment="1">
      <alignment horizontal="left" vertical="center" wrapText="1"/>
    </xf>
    <xf numFmtId="0" fontId="21" fillId="18" borderId="62" xfId="0" applyFont="1" applyFill="1" applyBorder="1" applyAlignment="1">
      <alignment horizontal="left" vertical="center" wrapText="1"/>
    </xf>
    <xf numFmtId="0" fontId="27" fillId="18" borderId="15" xfId="0" applyFont="1" applyFill="1" applyBorder="1" applyAlignment="1">
      <alignment horizontal="center" vertical="center" wrapText="1"/>
    </xf>
    <xf numFmtId="2" fontId="20" fillId="18" borderId="39" xfId="0" applyNumberFormat="1" applyFont="1" applyFill="1" applyBorder="1" applyAlignment="1">
      <alignment horizontal="center" vertical="center" wrapText="1"/>
    </xf>
    <xf numFmtId="0" fontId="35" fillId="18" borderId="39" xfId="0" applyFont="1" applyFill="1" applyBorder="1" applyAlignment="1">
      <alignment horizontal="center" vertical="center"/>
    </xf>
    <xf numFmtId="0" fontId="35" fillId="18" borderId="50" xfId="0" applyFont="1" applyFill="1" applyBorder="1" applyAlignment="1">
      <alignment horizontal="center" vertical="center"/>
    </xf>
    <xf numFmtId="0" fontId="27" fillId="18" borderId="14" xfId="0" applyFont="1" applyFill="1" applyBorder="1" applyAlignment="1">
      <alignment horizontal="left" wrapText="1"/>
    </xf>
    <xf numFmtId="0" fontId="44" fillId="18" borderId="39" xfId="0" applyFont="1" applyFill="1" applyBorder="1" applyAlignment="1">
      <alignment vertical="center" wrapText="1"/>
    </xf>
    <xf numFmtId="0" fontId="44" fillId="18" borderId="19" xfId="0" applyFont="1" applyFill="1" applyBorder="1" applyAlignment="1">
      <alignment wrapText="1"/>
    </xf>
    <xf numFmtId="0" fontId="6" fillId="14" borderId="33" xfId="0" applyFont="1" applyFill="1" applyBorder="1" applyAlignment="1">
      <alignment vertical="center" wrapText="1"/>
    </xf>
    <xf numFmtId="0" fontId="27" fillId="18" borderId="29" xfId="0" applyFont="1" applyFill="1" applyBorder="1" applyAlignment="1">
      <alignment vertical="center" wrapText="1"/>
    </xf>
    <xf numFmtId="0" fontId="27" fillId="0" borderId="16" xfId="0" applyFont="1" applyBorder="1" applyAlignment="1">
      <alignment vertical="center" wrapText="1"/>
    </xf>
    <xf numFmtId="0" fontId="20" fillId="18" borderId="27" xfId="0" applyFont="1" applyFill="1" applyBorder="1" applyAlignment="1">
      <alignment horizontal="center" vertical="center" wrapText="1"/>
    </xf>
    <xf numFmtId="0" fontId="0" fillId="18" borderId="0" xfId="0" applyFill="1" applyAlignment="1">
      <alignment vertical="center"/>
    </xf>
    <xf numFmtId="0" fontId="3" fillId="4" borderId="14" xfId="0" applyFont="1" applyFill="1" applyBorder="1" applyAlignment="1">
      <alignment vertical="center"/>
    </xf>
    <xf numFmtId="0" fontId="5" fillId="2" borderId="14" xfId="0" applyFont="1" applyFill="1" applyBorder="1" applyAlignment="1">
      <alignment vertical="center"/>
    </xf>
    <xf numFmtId="164" fontId="27" fillId="0" borderId="14" xfId="2" applyNumberFormat="1" applyFont="1" applyBorder="1" applyAlignment="1">
      <alignment horizontal="left"/>
    </xf>
    <xf numFmtId="164" fontId="27" fillId="0" borderId="14" xfId="0" applyNumberFormat="1" applyFont="1" applyBorder="1" applyAlignment="1">
      <alignment horizontal="left"/>
    </xf>
    <xf numFmtId="0" fontId="81" fillId="0" borderId="14" xfId="0" applyFont="1" applyBorder="1" applyAlignment="1">
      <alignment horizontal="center" vertical="center" wrapText="1"/>
    </xf>
    <xf numFmtId="0" fontId="5" fillId="0" borderId="14" xfId="0" applyFont="1" applyBorder="1" applyAlignment="1">
      <alignment horizontal="center" vertical="center" wrapText="1"/>
    </xf>
    <xf numFmtId="0" fontId="0" fillId="0" borderId="14" xfId="0" applyBorder="1" applyAlignment="1">
      <alignment horizontal="center"/>
    </xf>
    <xf numFmtId="0" fontId="27" fillId="18" borderId="20" xfId="0" applyFont="1" applyFill="1" applyBorder="1" applyAlignment="1">
      <alignment vertical="center" wrapText="1"/>
    </xf>
    <xf numFmtId="0" fontId="27" fillId="18" borderId="20" xfId="0" applyFont="1" applyFill="1" applyBorder="1" applyAlignment="1">
      <alignment horizontal="left" vertical="center" wrapText="1"/>
    </xf>
    <xf numFmtId="0" fontId="20" fillId="11" borderId="14" xfId="0" applyFont="1" applyFill="1" applyBorder="1" applyAlignment="1">
      <alignment horizontal="left" vertical="center" wrapText="1"/>
    </xf>
    <xf numFmtId="0" fontId="27" fillId="11" borderId="14" xfId="0" applyFont="1" applyFill="1" applyBorder="1" applyAlignment="1">
      <alignment horizontal="left" vertical="center" wrapText="1"/>
    </xf>
    <xf numFmtId="0" fontId="27" fillId="11" borderId="20" xfId="0" applyFont="1" applyFill="1" applyBorder="1" applyAlignment="1">
      <alignment horizontal="left" vertical="center" wrapText="1"/>
    </xf>
    <xf numFmtId="0" fontId="27" fillId="11" borderId="29" xfId="0" applyFont="1" applyFill="1" applyBorder="1" applyAlignment="1">
      <alignment horizontal="left" vertical="center" wrapText="1"/>
    </xf>
    <xf numFmtId="0" fontId="27" fillId="11" borderId="16" xfId="0" applyFont="1" applyFill="1" applyBorder="1" applyAlignment="1">
      <alignment horizontal="left" vertical="center" wrapText="1"/>
    </xf>
    <xf numFmtId="0" fontId="20" fillId="11" borderId="27" xfId="0" applyFont="1" applyFill="1" applyBorder="1" applyAlignment="1">
      <alignment horizontal="left" vertical="center" wrapText="1"/>
    </xf>
    <xf numFmtId="0" fontId="3" fillId="4" borderId="2" xfId="0" applyFont="1" applyFill="1" applyBorder="1" applyAlignment="1">
      <alignment horizontal="center" vertical="center"/>
    </xf>
    <xf numFmtId="0" fontId="27" fillId="18" borderId="19" xfId="0" applyFont="1" applyFill="1" applyBorder="1" applyAlignment="1">
      <alignment vertical="center" wrapText="1"/>
    </xf>
    <xf numFmtId="0" fontId="27" fillId="18" borderId="20" xfId="0" applyFont="1" applyFill="1" applyBorder="1" applyAlignment="1">
      <alignment vertical="center" wrapText="1"/>
    </xf>
    <xf numFmtId="0" fontId="3" fillId="4" borderId="7" xfId="0" applyFont="1" applyFill="1" applyBorder="1" applyAlignment="1">
      <alignment horizontal="center" vertical="center"/>
    </xf>
    <xf numFmtId="0" fontId="0" fillId="11" borderId="48" xfId="0" applyFill="1" applyBorder="1" applyAlignment="1">
      <alignment horizontal="center" vertical="center" wrapText="1"/>
    </xf>
    <xf numFmtId="0" fontId="0" fillId="0" borderId="19" xfId="0" applyBorder="1" applyAlignment="1">
      <alignment horizontal="center" wrapText="1"/>
    </xf>
    <xf numFmtId="0" fontId="0" fillId="0" borderId="23" xfId="0" applyBorder="1" applyAlignment="1">
      <alignment horizontal="center" wrapText="1"/>
    </xf>
    <xf numFmtId="0" fontId="0" fillId="0" borderId="20" xfId="0" applyBorder="1" applyAlignment="1">
      <alignment horizontal="center" wrapText="1"/>
    </xf>
    <xf numFmtId="0" fontId="3" fillId="4" borderId="7" xfId="0" applyFont="1" applyFill="1" applyBorder="1" applyAlignment="1">
      <alignment horizontal="left" vertical="center" wrapText="1"/>
    </xf>
    <xf numFmtId="0" fontId="44" fillId="0" borderId="19" xfId="0" applyFont="1" applyBorder="1" applyAlignment="1">
      <alignment horizontal="left" vertical="center" wrapText="1"/>
    </xf>
    <xf numFmtId="0" fontId="44" fillId="0" borderId="20" xfId="0" applyFont="1" applyBorder="1" applyAlignment="1">
      <alignment horizontal="left" vertical="center" wrapText="1"/>
    </xf>
    <xf numFmtId="0" fontId="27" fillId="0" borderId="19" xfId="0" applyFont="1" applyBorder="1" applyAlignment="1">
      <alignment horizontal="left" vertical="center" wrapText="1"/>
    </xf>
    <xf numFmtId="0" fontId="27" fillId="0" borderId="20" xfId="0" applyFont="1" applyBorder="1" applyAlignment="1">
      <alignment horizontal="left" vertical="center" wrapText="1"/>
    </xf>
    <xf numFmtId="0" fontId="3" fillId="4" borderId="14" xfId="0" applyFont="1" applyFill="1" applyBorder="1" applyAlignment="1">
      <alignment horizontal="center" vertical="center"/>
    </xf>
    <xf numFmtId="0" fontId="19" fillId="0" borderId="19"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20"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0" xfId="0" applyFont="1" applyBorder="1" applyAlignment="1">
      <alignment horizontal="center" vertical="center" wrapText="1"/>
    </xf>
    <xf numFmtId="0" fontId="27" fillId="0" borderId="23" xfId="0" applyFont="1" applyBorder="1" applyAlignment="1">
      <alignment horizontal="left" vertical="center" wrapText="1"/>
    </xf>
    <xf numFmtId="0" fontId="20" fillId="0" borderId="19" xfId="0" applyFont="1" applyBorder="1" applyAlignment="1">
      <alignment horizontal="left" vertical="center" wrapText="1"/>
    </xf>
    <xf numFmtId="0" fontId="20" fillId="0" borderId="23" xfId="0" applyFont="1" applyBorder="1" applyAlignment="1">
      <alignment horizontal="left" vertical="center" wrapText="1"/>
    </xf>
    <xf numFmtId="0" fontId="20" fillId="0" borderId="20" xfId="0" applyFont="1" applyBorder="1" applyAlignment="1">
      <alignment horizontal="left" vertical="center" wrapText="1"/>
    </xf>
    <xf numFmtId="0" fontId="86" fillId="20" borderId="15" xfId="0" applyFont="1" applyFill="1" applyBorder="1" applyAlignment="1">
      <alignment horizontal="left" vertical="center"/>
    </xf>
    <xf numFmtId="0" fontId="86" fillId="20" borderId="16" xfId="0" applyFont="1" applyFill="1" applyBorder="1" applyAlignment="1">
      <alignment horizontal="left" vertical="center"/>
    </xf>
    <xf numFmtId="0" fontId="90" fillId="0" borderId="14" xfId="0" applyFont="1" applyBorder="1" applyAlignment="1">
      <alignment vertical="top" wrapText="1"/>
    </xf>
    <xf numFmtId="0" fontId="58" fillId="0" borderId="14" xfId="0" applyFont="1" applyBorder="1" applyAlignment="1">
      <alignment vertical="top" wrapText="1"/>
    </xf>
    <xf numFmtId="0" fontId="3" fillId="4" borderId="14" xfId="0" applyFont="1" applyFill="1" applyBorder="1" applyAlignment="1">
      <alignment horizontal="left" vertical="center"/>
    </xf>
    <xf numFmtId="0" fontId="88" fillId="0" borderId="14" xfId="0" applyFont="1" applyBorder="1" applyAlignment="1">
      <alignment vertical="top" wrapText="1"/>
    </xf>
    <xf numFmtId="0" fontId="87" fillId="4" borderId="0" xfId="0" applyFont="1" applyFill="1" applyAlignment="1">
      <alignment horizontal="left" vertical="center"/>
    </xf>
    <xf numFmtId="0" fontId="59" fillId="20" borderId="14" xfId="0" applyFont="1" applyFill="1" applyBorder="1" applyAlignment="1">
      <alignment horizontal="left"/>
    </xf>
    <xf numFmtId="0" fontId="86" fillId="20" borderId="14" xfId="0" applyFont="1" applyFill="1" applyBorder="1" applyAlignment="1">
      <alignment horizontal="left" vertical="center"/>
    </xf>
    <xf numFmtId="0" fontId="87" fillId="4" borderId="14" xfId="0" applyFont="1" applyFill="1" applyBorder="1" applyAlignment="1">
      <alignment horizontal="left" vertical="center"/>
    </xf>
    <xf numFmtId="0" fontId="87" fillId="4" borderId="0" xfId="0" applyFont="1" applyFill="1" applyAlignment="1">
      <alignment horizontal="left" vertical="top"/>
    </xf>
    <xf numFmtId="0" fontId="46" fillId="0" borderId="19" xfId="0" applyFont="1" applyBorder="1" applyAlignment="1">
      <alignment horizontal="center" vertical="center" wrapText="1"/>
    </xf>
    <xf numFmtId="0" fontId="27" fillId="0" borderId="23" xfId="0" applyFont="1" applyBorder="1" applyAlignment="1">
      <alignment horizontal="center" vertical="center" wrapText="1"/>
    </xf>
    <xf numFmtId="0" fontId="27" fillId="0" borderId="20" xfId="0" applyFont="1" applyBorder="1" applyAlignment="1">
      <alignment horizontal="center" vertical="center" wrapText="1"/>
    </xf>
    <xf numFmtId="0" fontId="46" fillId="0" borderId="19" xfId="0" applyFont="1" applyBorder="1" applyAlignment="1">
      <alignment horizontal="center" wrapText="1"/>
    </xf>
    <xf numFmtId="0" fontId="46" fillId="0" borderId="23" xfId="0" applyFont="1" applyBorder="1" applyAlignment="1">
      <alignment horizontal="center" wrapText="1"/>
    </xf>
    <xf numFmtId="0" fontId="46" fillId="0" borderId="20" xfId="0" applyFont="1" applyBorder="1" applyAlignment="1">
      <alignment horizontal="center" wrapText="1"/>
    </xf>
    <xf numFmtId="0" fontId="27" fillId="18" borderId="19" xfId="0" applyFont="1" applyFill="1" applyBorder="1" applyAlignment="1">
      <alignment horizontal="left" vertical="center" wrapText="1"/>
    </xf>
    <xf numFmtId="0" fontId="27" fillId="18" borderId="23" xfId="0" applyFont="1" applyFill="1" applyBorder="1" applyAlignment="1">
      <alignment horizontal="left" vertical="center" wrapText="1"/>
    </xf>
    <xf numFmtId="0" fontId="27" fillId="18" borderId="20" xfId="0" applyFont="1" applyFill="1" applyBorder="1" applyAlignment="1">
      <alignment horizontal="left" vertical="center" wrapText="1"/>
    </xf>
    <xf numFmtId="0" fontId="44" fillId="0" borderId="19" xfId="0" applyFont="1" applyBorder="1" applyAlignment="1">
      <alignment horizontal="center" wrapText="1"/>
    </xf>
    <xf numFmtId="0" fontId="44" fillId="0" borderId="23" xfId="0" applyFont="1" applyBorder="1" applyAlignment="1">
      <alignment horizontal="center" wrapText="1"/>
    </xf>
    <xf numFmtId="0" fontId="44" fillId="0" borderId="20" xfId="0" applyFont="1" applyBorder="1" applyAlignment="1">
      <alignment horizontal="center" wrapText="1"/>
    </xf>
    <xf numFmtId="0" fontId="27" fillId="18" borderId="14" xfId="0" applyFont="1" applyFill="1" applyBorder="1" applyAlignment="1">
      <alignment horizontal="left" vertical="center" wrapText="1"/>
    </xf>
    <xf numFmtId="0" fontId="27" fillId="0" borderId="19" xfId="0" applyFont="1" applyBorder="1" applyAlignment="1">
      <alignment wrapText="1"/>
    </xf>
    <xf numFmtId="0" fontId="27" fillId="0" borderId="23" xfId="0" applyFont="1" applyBorder="1" applyAlignment="1">
      <alignment wrapText="1"/>
    </xf>
    <xf numFmtId="0" fontId="27" fillId="0" borderId="20" xfId="0" applyFont="1" applyBorder="1" applyAlignment="1">
      <alignment wrapText="1"/>
    </xf>
    <xf numFmtId="0" fontId="44" fillId="0" borderId="19" xfId="0" applyFont="1" applyBorder="1" applyAlignment="1">
      <alignment vertical="center" wrapText="1"/>
    </xf>
    <xf numFmtId="0" fontId="44" fillId="0" borderId="20" xfId="0" applyFont="1" applyBorder="1" applyAlignment="1">
      <alignment vertical="center" wrapText="1"/>
    </xf>
    <xf numFmtId="0" fontId="47" fillId="4" borderId="7" xfId="0" applyFont="1" applyFill="1" applyBorder="1" applyAlignment="1">
      <alignment horizontal="center" vertical="center" wrapText="1"/>
    </xf>
    <xf numFmtId="0" fontId="36" fillId="0" borderId="21" xfId="0" applyFont="1" applyBorder="1" applyAlignment="1">
      <alignment vertical="center" wrapText="1"/>
    </xf>
    <xf numFmtId="0" fontId="36" fillId="0" borderId="22" xfId="0" applyFont="1" applyBorder="1" applyAlignment="1">
      <alignment vertical="center" wrapText="1"/>
    </xf>
    <xf numFmtId="0" fontId="36" fillId="0" borderId="24" xfId="0" applyFont="1" applyBorder="1" applyAlignment="1">
      <alignment vertical="center" wrapText="1"/>
    </xf>
    <xf numFmtId="0" fontId="46" fillId="0" borderId="21" xfId="0" applyFont="1" applyBorder="1" applyAlignment="1">
      <alignment horizontal="center" wrapText="1"/>
    </xf>
    <xf numFmtId="0" fontId="46" fillId="0" borderId="22" xfId="0" applyFont="1" applyBorder="1" applyAlignment="1">
      <alignment horizontal="center" wrapText="1"/>
    </xf>
    <xf numFmtId="0" fontId="46" fillId="0" borderId="24" xfId="0" applyFont="1" applyBorder="1" applyAlignment="1">
      <alignment horizontal="center" wrapText="1"/>
    </xf>
    <xf numFmtId="0" fontId="46" fillId="0" borderId="20" xfId="0" applyFont="1" applyBorder="1" applyAlignment="1">
      <alignment horizontal="center" vertical="center" wrapText="1"/>
    </xf>
    <xf numFmtId="0" fontId="27" fillId="18" borderId="19" xfId="0" applyFont="1" applyFill="1" applyBorder="1" applyAlignment="1">
      <alignment horizontal="left" wrapText="1"/>
    </xf>
    <xf numFmtId="0" fontId="27" fillId="18" borderId="23" xfId="0" applyFont="1" applyFill="1" applyBorder="1" applyAlignment="1">
      <alignment horizontal="left" wrapText="1"/>
    </xf>
    <xf numFmtId="0" fontId="27" fillId="18" borderId="20" xfId="0" applyFont="1" applyFill="1" applyBorder="1" applyAlignment="1">
      <alignment horizontal="left" wrapText="1"/>
    </xf>
    <xf numFmtId="0" fontId="44" fillId="18" borderId="19" xfId="0" applyFont="1" applyFill="1" applyBorder="1" applyAlignment="1">
      <alignment horizontal="left" vertical="center" wrapText="1"/>
    </xf>
    <xf numFmtId="0" fontId="44" fillId="18" borderId="20" xfId="0" applyFont="1" applyFill="1" applyBorder="1" applyAlignment="1">
      <alignment horizontal="left" vertical="center" wrapText="1"/>
    </xf>
    <xf numFmtId="0" fontId="27" fillId="18" borderId="19" xfId="0" applyFont="1" applyFill="1" applyBorder="1" applyAlignment="1">
      <alignment horizontal="center"/>
    </xf>
    <xf numFmtId="0" fontId="27" fillId="18" borderId="20" xfId="0" applyFont="1" applyFill="1" applyBorder="1" applyAlignment="1">
      <alignment horizontal="center"/>
    </xf>
    <xf numFmtId="2" fontId="0" fillId="18" borderId="19" xfId="0" applyNumberFormat="1" applyFill="1" applyBorder="1" applyAlignment="1">
      <alignment horizontal="center" vertical="center"/>
    </xf>
    <xf numFmtId="2" fontId="0" fillId="18" borderId="20" xfId="0" applyNumberFormat="1" applyFill="1" applyBorder="1" applyAlignment="1">
      <alignment horizontal="center" vertical="center"/>
    </xf>
    <xf numFmtId="0" fontId="44" fillId="18" borderId="21" xfId="0" applyFont="1" applyFill="1" applyBorder="1" applyAlignment="1">
      <alignment horizontal="left" vertical="center" wrapText="1"/>
    </xf>
    <xf numFmtId="0" fontId="44" fillId="18" borderId="22" xfId="0" applyFont="1" applyFill="1" applyBorder="1" applyAlignment="1">
      <alignment horizontal="left" vertical="center" wrapText="1"/>
    </xf>
    <xf numFmtId="0" fontId="44" fillId="18" borderId="24" xfId="0" applyFont="1" applyFill="1" applyBorder="1" applyAlignment="1">
      <alignment horizontal="left" vertical="center" wrapText="1"/>
    </xf>
    <xf numFmtId="2" fontId="27" fillId="0" borderId="19" xfId="0" applyNumberFormat="1" applyFont="1" applyBorder="1" applyAlignment="1">
      <alignment horizontal="center" vertical="center" wrapText="1"/>
    </xf>
    <xf numFmtId="2" fontId="27" fillId="0" borderId="20" xfId="0" applyNumberFormat="1" applyFont="1" applyBorder="1" applyAlignment="1">
      <alignment horizontal="center" vertical="center" wrapText="1"/>
    </xf>
    <xf numFmtId="0" fontId="44" fillId="18" borderId="14" xfId="0" applyFont="1" applyFill="1" applyBorder="1" applyAlignment="1">
      <alignment horizontal="left" vertical="center" wrapText="1"/>
    </xf>
    <xf numFmtId="0" fontId="35" fillId="18" borderId="14" xfId="0" applyFont="1" applyFill="1" applyBorder="1" applyAlignment="1">
      <alignment horizontal="center" vertical="center"/>
    </xf>
    <xf numFmtId="2" fontId="27" fillId="11" borderId="19" xfId="0" applyNumberFormat="1" applyFont="1" applyFill="1" applyBorder="1" applyAlignment="1">
      <alignment horizontal="center" vertical="center" wrapText="1"/>
    </xf>
    <xf numFmtId="2" fontId="27" fillId="11" borderId="20" xfId="0" applyNumberFormat="1" applyFont="1" applyFill="1" applyBorder="1" applyAlignment="1">
      <alignment horizontal="center" vertical="center" wrapText="1"/>
    </xf>
    <xf numFmtId="0" fontId="27" fillId="18" borderId="19" xfId="0" applyFont="1" applyFill="1" applyBorder="1" applyAlignment="1">
      <alignment horizontal="center" vertical="center" wrapText="1"/>
    </xf>
    <xf numFmtId="0" fontId="27" fillId="18" borderId="20" xfId="0" applyFont="1" applyFill="1" applyBorder="1" applyAlignment="1">
      <alignment horizontal="center" vertical="center" wrapText="1"/>
    </xf>
    <xf numFmtId="0" fontId="27" fillId="0" borderId="40" xfId="0" applyFont="1" applyBorder="1" applyAlignment="1">
      <alignment wrapText="1"/>
    </xf>
    <xf numFmtId="0" fontId="27" fillId="0" borderId="42" xfId="0" applyFont="1" applyBorder="1" applyAlignment="1">
      <alignment wrapText="1"/>
    </xf>
    <xf numFmtId="0" fontId="3" fillId="4" borderId="0" xfId="0" applyFont="1" applyFill="1" applyAlignment="1">
      <alignment horizontal="center" vertical="center"/>
    </xf>
    <xf numFmtId="0" fontId="48" fillId="2" borderId="14" xfId="0" applyFont="1" applyFill="1" applyBorder="1" applyAlignment="1">
      <alignment horizontal="center" vertical="center" wrapText="1"/>
    </xf>
    <xf numFmtId="0" fontId="83" fillId="2" borderId="14" xfId="0" applyFont="1" applyFill="1" applyBorder="1" applyAlignment="1">
      <alignment horizontal="center" vertical="center" wrapText="1"/>
    </xf>
    <xf numFmtId="164" fontId="83" fillId="2" borderId="14" xfId="2" applyNumberFormat="1" applyFont="1" applyFill="1" applyBorder="1" applyAlignment="1">
      <alignment vertical="center" wrapText="1"/>
    </xf>
    <xf numFmtId="0" fontId="27" fillId="18" borderId="0" xfId="0" applyFont="1" applyFill="1" applyAlignment="1">
      <alignment horizontal="left" vertical="top" wrapText="1"/>
    </xf>
    <xf numFmtId="0" fontId="44" fillId="18" borderId="0" xfId="0" applyFont="1" applyFill="1" applyAlignment="1">
      <alignment vertical="center" wrapText="1"/>
    </xf>
    <xf numFmtId="0" fontId="20" fillId="12" borderId="19" xfId="0" applyFont="1" applyFill="1" applyBorder="1" applyAlignment="1">
      <alignment horizontal="center" vertical="center" wrapText="1"/>
    </xf>
    <xf numFmtId="0" fontId="20" fillId="12" borderId="23" xfId="0" applyFont="1" applyFill="1" applyBorder="1" applyAlignment="1">
      <alignment horizontal="center" vertical="center" wrapText="1"/>
    </xf>
    <xf numFmtId="0" fontId="20" fillId="12" borderId="20" xfId="0" applyFont="1" applyFill="1" applyBorder="1" applyAlignment="1">
      <alignment horizontal="center" vertical="center" wrapText="1"/>
    </xf>
    <xf numFmtId="0" fontId="27" fillId="18" borderId="23" xfId="0" applyFont="1" applyFill="1" applyBorder="1" applyAlignment="1">
      <alignment horizontal="center" vertical="center" wrapText="1"/>
    </xf>
    <xf numFmtId="0" fontId="3" fillId="4" borderId="0" xfId="0" applyFont="1" applyFill="1" applyAlignment="1">
      <alignment horizontal="center" wrapText="1"/>
    </xf>
    <xf numFmtId="0" fontId="10" fillId="0" borderId="20" xfId="0" applyFont="1" applyBorder="1" applyAlignment="1">
      <alignment horizontal="left" vertical="center" wrapText="1"/>
    </xf>
    <xf numFmtId="0" fontId="10" fillId="0" borderId="14" xfId="0" applyFont="1" applyBorder="1" applyAlignment="1">
      <alignment horizontal="left" vertical="center" wrapText="1"/>
    </xf>
    <xf numFmtId="0" fontId="10" fillId="0" borderId="23" xfId="0" applyFont="1" applyBorder="1" applyAlignment="1">
      <alignment vertical="center" wrapText="1"/>
    </xf>
    <xf numFmtId="0" fontId="10" fillId="0" borderId="20" xfId="0" applyFont="1" applyBorder="1" applyAlignment="1">
      <alignment vertical="center" wrapText="1"/>
    </xf>
    <xf numFmtId="0" fontId="10" fillId="0" borderId="21" xfId="0" applyFont="1" applyBorder="1" applyAlignment="1">
      <alignment horizontal="left" wrapText="1"/>
    </xf>
    <xf numFmtId="0" fontId="10" fillId="0" borderId="22" xfId="0" applyFont="1" applyBorder="1" applyAlignment="1">
      <alignment horizontal="left" wrapText="1"/>
    </xf>
    <xf numFmtId="0" fontId="44" fillId="18" borderId="19" xfId="0" applyFont="1" applyFill="1" applyBorder="1" applyAlignment="1">
      <alignment horizontal="center" vertical="center" wrapText="1"/>
    </xf>
    <xf numFmtId="0" fontId="44" fillId="18" borderId="23" xfId="0" applyFont="1" applyFill="1" applyBorder="1" applyAlignment="1">
      <alignment horizontal="center" vertical="center" wrapText="1"/>
    </xf>
    <xf numFmtId="0" fontId="44" fillId="18" borderId="20" xfId="0" applyFont="1" applyFill="1" applyBorder="1" applyAlignment="1">
      <alignment horizontal="center" vertical="center" wrapText="1"/>
    </xf>
    <xf numFmtId="0" fontId="50" fillId="2" borderId="14" xfId="0" applyFont="1" applyFill="1" applyBorder="1" applyAlignment="1">
      <alignment horizontal="left" vertical="center" wrapText="1"/>
    </xf>
    <xf numFmtId="0" fontId="10" fillId="0" borderId="14" xfId="0" applyFont="1" applyBorder="1" applyAlignment="1">
      <alignment horizontal="justify" vertical="center"/>
    </xf>
    <xf numFmtId="0" fontId="0" fillId="0" borderId="14" xfId="0" applyBorder="1"/>
    <xf numFmtId="0" fontId="10" fillId="0" borderId="14" xfId="0" applyFont="1" applyBorder="1" applyAlignment="1">
      <alignment vertical="center" wrapText="1"/>
    </xf>
    <xf numFmtId="0" fontId="49" fillId="2" borderId="14" xfId="0" applyFont="1" applyFill="1" applyBorder="1" applyAlignment="1">
      <alignment horizontal="left" vertical="center" wrapText="1"/>
    </xf>
    <xf numFmtId="0" fontId="0" fillId="0" borderId="14" xfId="0" applyBorder="1" applyAlignment="1">
      <alignment horizontal="left" vertical="center" wrapText="1"/>
    </xf>
    <xf numFmtId="0" fontId="36" fillId="18" borderId="14" xfId="0" applyFont="1" applyFill="1" applyBorder="1" applyAlignment="1">
      <alignment horizontal="left" vertical="center" wrapText="1"/>
    </xf>
    <xf numFmtId="0" fontId="114" fillId="18" borderId="14" xfId="0" applyFont="1" applyFill="1" applyBorder="1" applyAlignment="1">
      <alignment horizontal="left" vertical="center" wrapText="1"/>
    </xf>
    <xf numFmtId="0" fontId="36" fillId="18" borderId="19" xfId="0" applyFont="1" applyFill="1" applyBorder="1" applyAlignment="1">
      <alignment horizontal="left" vertical="center" wrapText="1"/>
    </xf>
    <xf numFmtId="0" fontId="36" fillId="18" borderId="20" xfId="0" applyFont="1" applyFill="1" applyBorder="1" applyAlignment="1">
      <alignment horizontal="left" vertical="center" wrapText="1"/>
    </xf>
    <xf numFmtId="0" fontId="44" fillId="0" borderId="19" xfId="0" applyFont="1" applyBorder="1" applyAlignment="1">
      <alignment horizontal="center" vertical="center" wrapText="1"/>
    </xf>
    <xf numFmtId="0" fontId="44" fillId="0" borderId="23" xfId="0" applyFont="1" applyBorder="1" applyAlignment="1">
      <alignment horizontal="center" vertical="center" wrapText="1"/>
    </xf>
    <xf numFmtId="0" fontId="44" fillId="0" borderId="20" xfId="0" applyFont="1" applyBorder="1" applyAlignment="1">
      <alignment horizontal="center" vertical="center" wrapText="1"/>
    </xf>
    <xf numFmtId="0" fontId="4" fillId="9" borderId="14"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4"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14" xfId="0" applyFont="1" applyBorder="1" applyAlignment="1">
      <alignment horizontal="center" vertical="center" wrapText="1"/>
    </xf>
    <xf numFmtId="0" fontId="27" fillId="18" borderId="14" xfId="0" applyFont="1" applyFill="1" applyBorder="1" applyAlignment="1">
      <alignment horizontal="center" vertical="center" wrapText="1"/>
    </xf>
    <xf numFmtId="0" fontId="44" fillId="0" borderId="23" xfId="0" applyFont="1" applyBorder="1" applyAlignment="1">
      <alignment vertical="center" wrapText="1"/>
    </xf>
    <xf numFmtId="0" fontId="5" fillId="2" borderId="7"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44"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1" fillId="7" borderId="14" xfId="0" applyFont="1" applyFill="1" applyBorder="1" applyAlignment="1">
      <alignment horizontal="center" vertical="center"/>
    </xf>
    <xf numFmtId="0" fontId="1" fillId="9" borderId="14" xfId="0" applyFont="1" applyFill="1" applyBorder="1" applyAlignment="1">
      <alignment horizontal="center" vertical="center"/>
    </xf>
    <xf numFmtId="0" fontId="1" fillId="9" borderId="15" xfId="0" applyFont="1" applyFill="1" applyBorder="1" applyAlignment="1">
      <alignment horizontal="center" vertical="center"/>
    </xf>
    <xf numFmtId="0" fontId="0" fillId="10" borderId="14" xfId="0" applyFill="1" applyBorder="1" applyAlignment="1">
      <alignment horizontal="center" vertical="center"/>
    </xf>
    <xf numFmtId="0" fontId="0" fillId="10" borderId="19" xfId="0" applyFill="1" applyBorder="1" applyAlignment="1">
      <alignment horizontal="center" vertical="center"/>
    </xf>
    <xf numFmtId="0" fontId="106" fillId="16" borderId="48" xfId="0" applyFont="1" applyFill="1" applyBorder="1" applyAlignment="1">
      <alignment horizontal="center" vertical="center" wrapText="1"/>
    </xf>
    <xf numFmtId="0" fontId="106" fillId="16" borderId="0" xfId="0" applyFont="1" applyFill="1" applyAlignment="1">
      <alignment horizontal="center" vertical="center" wrapText="1"/>
    </xf>
    <xf numFmtId="0" fontId="59" fillId="0" borderId="18" xfId="0" applyFont="1" applyBorder="1" applyAlignment="1">
      <alignment horizontal="center" vertical="center" wrapText="1"/>
    </xf>
    <xf numFmtId="0" fontId="59" fillId="0" borderId="12" xfId="0" applyFont="1" applyBorder="1" applyAlignment="1">
      <alignment horizontal="center" vertical="center" wrapText="1"/>
    </xf>
    <xf numFmtId="0" fontId="59" fillId="0" borderId="13" xfId="0" applyFont="1" applyBorder="1" applyAlignment="1">
      <alignment horizontal="center" vertical="center" wrapText="1"/>
    </xf>
    <xf numFmtId="0" fontId="59" fillId="0" borderId="4" xfId="0" applyFont="1" applyBorder="1" applyAlignment="1">
      <alignment horizontal="center" vertical="center" wrapText="1"/>
    </xf>
    <xf numFmtId="0" fontId="59" fillId="0" borderId="18" xfId="0" applyFont="1" applyBorder="1" applyAlignment="1">
      <alignment horizontal="center" wrapText="1"/>
    </xf>
    <xf numFmtId="0" fontId="59" fillId="0" borderId="12" xfId="0" applyFont="1" applyBorder="1" applyAlignment="1">
      <alignment horizontal="center" wrapText="1"/>
    </xf>
    <xf numFmtId="0" fontId="5" fillId="2" borderId="1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0" fillId="0" borderId="13" xfId="0" applyFont="1" applyBorder="1" applyAlignment="1">
      <alignment horizontal="center" vertical="center"/>
    </xf>
    <xf numFmtId="0" fontId="60" fillId="0" borderId="4" xfId="0" applyFont="1" applyBorder="1" applyAlignment="1">
      <alignment horizontal="center" vertical="center"/>
    </xf>
    <xf numFmtId="0" fontId="62" fillId="0" borderId="54" xfId="0" applyFont="1" applyBorder="1" applyAlignment="1">
      <alignment vertical="center" wrapText="1"/>
    </xf>
    <xf numFmtId="0" fontId="86" fillId="0" borderId="18" xfId="0" applyFont="1" applyBorder="1" applyAlignment="1">
      <alignment horizontal="center" vertical="center" wrapText="1"/>
    </xf>
    <xf numFmtId="0" fontId="86" fillId="0" borderId="12" xfId="0" applyFont="1" applyBorder="1" applyAlignment="1">
      <alignment horizontal="center" vertical="center" wrapText="1"/>
    </xf>
    <xf numFmtId="0" fontId="59" fillId="22" borderId="18" xfId="0" applyFont="1" applyFill="1" applyBorder="1" applyAlignment="1">
      <alignment horizontal="center" vertical="center" wrapText="1"/>
    </xf>
    <xf numFmtId="0" fontId="59" fillId="22" borderId="12" xfId="0" applyFont="1" applyFill="1" applyBorder="1" applyAlignment="1">
      <alignment horizontal="center" vertical="center" wrapText="1"/>
    </xf>
    <xf numFmtId="0" fontId="27" fillId="0" borderId="63" xfId="0" applyFont="1" applyBorder="1" applyAlignment="1">
      <alignment vertical="center" wrapText="1"/>
    </xf>
    <xf numFmtId="0" fontId="27" fillId="0" borderId="56" xfId="0" applyFont="1" applyBorder="1" applyAlignment="1">
      <alignment vertical="center" wrapText="1"/>
    </xf>
    <xf numFmtId="0" fontId="40" fillId="4" borderId="14" xfId="0" applyFont="1" applyFill="1" applyBorder="1" applyAlignment="1">
      <alignment horizontal="center" vertical="center"/>
    </xf>
    <xf numFmtId="0" fontId="5" fillId="2" borderId="14"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46" fillId="0" borderId="6" xfId="0" applyFont="1" applyBorder="1" applyAlignment="1">
      <alignment horizontal="center" vertical="center" wrapText="1"/>
    </xf>
    <xf numFmtId="0" fontId="46" fillId="0" borderId="25" xfId="0" applyFont="1" applyBorder="1" applyAlignment="1">
      <alignment horizontal="center" vertical="center" wrapText="1"/>
    </xf>
    <xf numFmtId="0" fontId="27" fillId="0" borderId="25" xfId="0" applyFont="1" applyBorder="1" applyAlignment="1">
      <alignment horizontal="center" vertical="center" wrapText="1"/>
    </xf>
    <xf numFmtId="0" fontId="60" fillId="0" borderId="6" xfId="0" applyFont="1" applyBorder="1" applyAlignment="1">
      <alignment horizontal="center" vertical="center" wrapText="1"/>
    </xf>
    <xf numFmtId="0" fontId="60" fillId="0" borderId="25" xfId="0" applyFont="1" applyBorder="1" applyAlignment="1">
      <alignment horizontal="center" vertical="center" wrapText="1"/>
    </xf>
    <xf numFmtId="0" fontId="5" fillId="2" borderId="41"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9" xfId="0" applyFont="1" applyFill="1" applyBorder="1" applyAlignment="1">
      <alignment horizontal="center" vertical="center" wrapText="1"/>
    </xf>
    <xf numFmtId="0" fontId="55" fillId="0" borderId="14" xfId="0" applyFont="1" applyBorder="1" applyAlignment="1">
      <alignment vertical="center" wrapText="1"/>
    </xf>
    <xf numFmtId="0" fontId="44" fillId="0" borderId="47" xfId="0" applyFont="1" applyBorder="1" applyAlignment="1">
      <alignment horizontal="left" vertical="center" wrapText="1"/>
    </xf>
    <xf numFmtId="0" fontId="44" fillId="0" borderId="60" xfId="0" applyFont="1" applyBorder="1" applyAlignment="1">
      <alignment horizontal="left" vertical="center" wrapText="1"/>
    </xf>
    <xf numFmtId="0" fontId="44" fillId="0" borderId="46" xfId="0" applyFont="1" applyBorder="1" applyAlignment="1">
      <alignment horizontal="left" vertical="center" wrapText="1"/>
    </xf>
    <xf numFmtId="0" fontId="55" fillId="0" borderId="19" xfId="0" applyFont="1" applyBorder="1" applyAlignment="1">
      <alignment vertical="center" wrapText="1"/>
    </xf>
    <xf numFmtId="0" fontId="55" fillId="0" borderId="23" xfId="0" applyFont="1" applyBorder="1" applyAlignment="1">
      <alignment vertical="center" wrapText="1"/>
    </xf>
    <xf numFmtId="0" fontId="55" fillId="0" borderId="20" xfId="0" applyFont="1" applyBorder="1" applyAlignment="1">
      <alignment vertical="center" wrapText="1"/>
    </xf>
    <xf numFmtId="0" fontId="55" fillId="0" borderId="33" xfId="0" applyFont="1" applyBorder="1" applyAlignment="1">
      <alignment vertical="center" wrapText="1"/>
    </xf>
    <xf numFmtId="0" fontId="27" fillId="0" borderId="27" xfId="0" applyFont="1" applyBorder="1" applyAlignment="1">
      <alignment vertical="center" wrapText="1"/>
    </xf>
    <xf numFmtId="0" fontId="27" fillId="0" borderId="29" xfId="0" applyFont="1" applyBorder="1" applyAlignment="1">
      <alignment vertical="center" wrapText="1"/>
    </xf>
    <xf numFmtId="0" fontId="27" fillId="0" borderId="47" xfId="0" applyFont="1" applyBorder="1" applyAlignment="1">
      <alignment vertical="center" wrapText="1"/>
    </xf>
    <xf numFmtId="0" fontId="27" fillId="0" borderId="60" xfId="0" applyFont="1" applyBorder="1" applyAlignment="1">
      <alignment vertical="center" wrapText="1"/>
    </xf>
    <xf numFmtId="0" fontId="27" fillId="0" borderId="64" xfId="0" applyFont="1" applyBorder="1" applyAlignment="1">
      <alignment vertical="center" wrapText="1"/>
    </xf>
    <xf numFmtId="0" fontId="44" fillId="0" borderId="29" xfId="0" applyFont="1" applyBorder="1" applyAlignment="1">
      <alignment horizontal="left" vertical="center" wrapText="1"/>
    </xf>
    <xf numFmtId="0" fontId="6" fillId="14" borderId="35" xfId="0" applyFont="1" applyFill="1" applyBorder="1" applyAlignment="1">
      <alignment horizontal="center" vertical="center" wrapText="1"/>
    </xf>
    <xf numFmtId="0" fontId="6" fillId="14" borderId="33" xfId="0" applyFont="1" applyFill="1" applyBorder="1" applyAlignment="1">
      <alignment horizontal="center" vertical="center" wrapText="1"/>
    </xf>
    <xf numFmtId="0" fontId="6" fillId="14" borderId="27" xfId="0" applyFont="1" applyFill="1" applyBorder="1" applyAlignment="1">
      <alignment horizontal="center" vertical="center" wrapText="1"/>
    </xf>
    <xf numFmtId="0" fontId="6" fillId="14" borderId="31" xfId="0" applyFont="1" applyFill="1" applyBorder="1" applyAlignment="1">
      <alignment horizontal="center" vertical="center" wrapText="1"/>
    </xf>
    <xf numFmtId="0" fontId="6" fillId="14" borderId="26" xfId="0" applyFont="1" applyFill="1" applyBorder="1" applyAlignment="1">
      <alignment horizontal="center" vertical="center" wrapText="1"/>
    </xf>
    <xf numFmtId="0" fontId="6" fillId="14" borderId="30"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23" fillId="13" borderId="14" xfId="0" applyFont="1" applyFill="1" applyBorder="1" applyAlignment="1">
      <alignment horizontal="center" vertical="center" wrapText="1"/>
    </xf>
    <xf numFmtId="0" fontId="23" fillId="13" borderId="19" xfId="0" applyFont="1" applyFill="1" applyBorder="1" applyAlignment="1">
      <alignment horizontal="center" vertical="center" wrapText="1"/>
    </xf>
    <xf numFmtId="43" fontId="42" fillId="0" borderId="0" xfId="2" applyFont="1" applyBorder="1" applyAlignment="1">
      <alignment horizontal="justify" vertical="center" wrapText="1"/>
    </xf>
    <xf numFmtId="43" fontId="41" fillId="0" borderId="0" xfId="2" applyFont="1" applyBorder="1" applyAlignment="1">
      <alignment horizontal="justify" vertical="center" wrapText="1"/>
    </xf>
    <xf numFmtId="43" fontId="41" fillId="0" borderId="14" xfId="2" applyFont="1" applyBorder="1" applyAlignment="1">
      <alignment horizontal="right" vertical="center" wrapText="1"/>
    </xf>
    <xf numFmtId="43" fontId="42" fillId="0" borderId="15" xfId="2" applyFont="1" applyBorder="1" applyAlignment="1">
      <alignment horizontal="justify" vertical="center" wrapText="1"/>
    </xf>
    <xf numFmtId="43" fontId="42" fillId="0" borderId="34" xfId="2" applyFont="1" applyBorder="1" applyAlignment="1">
      <alignment horizontal="justify" vertical="center" wrapText="1"/>
    </xf>
    <xf numFmtId="43" fontId="42" fillId="0" borderId="16" xfId="2" applyFont="1" applyBorder="1" applyAlignment="1">
      <alignment horizontal="justify" vertical="center" wrapText="1"/>
    </xf>
    <xf numFmtId="43" fontId="41" fillId="0" borderId="14" xfId="2" applyFont="1" applyBorder="1" applyAlignment="1">
      <alignment horizontal="justify" vertical="center"/>
    </xf>
    <xf numFmtId="43" fontId="41" fillId="0" borderId="15" xfId="2" applyFont="1" applyBorder="1" applyAlignment="1">
      <alignment horizontal="right" vertical="center" wrapText="1"/>
    </xf>
    <xf numFmtId="43" fontId="41" fillId="0" borderId="34" xfId="2" applyFont="1" applyBorder="1" applyAlignment="1">
      <alignment horizontal="right" vertical="center" wrapText="1"/>
    </xf>
    <xf numFmtId="43" fontId="41" fillId="0" borderId="16" xfId="2" applyFont="1" applyBorder="1" applyAlignment="1">
      <alignment horizontal="right" vertical="center" wrapText="1"/>
    </xf>
    <xf numFmtId="43" fontId="41" fillId="0" borderId="14" xfId="2" applyFont="1" applyBorder="1" applyAlignment="1">
      <alignment horizontal="justify" vertical="center" wrapText="1"/>
    </xf>
    <xf numFmtId="0" fontId="41" fillId="0" borderId="14" xfId="0" applyFont="1" applyBorder="1" applyAlignment="1">
      <alignment horizontal="right" vertical="center" wrapText="1"/>
    </xf>
    <xf numFmtId="0" fontId="41" fillId="0" borderId="14" xfId="0" applyFont="1" applyBorder="1" applyAlignment="1">
      <alignment horizontal="justify" vertical="center" wrapText="1"/>
    </xf>
    <xf numFmtId="0" fontId="26" fillId="0" borderId="19" xfId="0" applyFont="1" applyBorder="1" applyAlignment="1">
      <alignment horizontal="center"/>
    </xf>
    <xf numFmtId="0" fontId="26" fillId="0" borderId="23" xfId="0" applyFont="1" applyBorder="1" applyAlignment="1">
      <alignment horizontal="center"/>
    </xf>
    <xf numFmtId="0" fontId="26" fillId="0" borderId="20" xfId="0" applyFont="1" applyBorder="1" applyAlignment="1">
      <alignment horizontal="center"/>
    </xf>
    <xf numFmtId="164" fontId="26" fillId="0" borderId="19" xfId="2" applyNumberFormat="1" applyFont="1" applyBorder="1" applyAlignment="1">
      <alignment horizontal="center"/>
    </xf>
    <xf numFmtId="164" fontId="26" fillId="0" borderId="23" xfId="2" applyNumberFormat="1" applyFont="1" applyBorder="1" applyAlignment="1">
      <alignment horizontal="center"/>
    </xf>
    <xf numFmtId="164" fontId="26" fillId="0" borderId="20" xfId="2" applyNumberFormat="1" applyFont="1" applyBorder="1" applyAlignment="1">
      <alignment horizontal="center"/>
    </xf>
    <xf numFmtId="0" fontId="1" fillId="0" borderId="14" xfId="0" applyFont="1" applyBorder="1" applyAlignment="1">
      <alignment horizontal="right"/>
    </xf>
    <xf numFmtId="0" fontId="73" fillId="2" borderId="15"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16" xfId="0" applyFont="1" applyFill="1" applyBorder="1" applyAlignment="1">
      <alignment horizontal="center" vertical="center" wrapText="1"/>
    </xf>
    <xf numFmtId="164" fontId="26" fillId="0" borderId="15" xfId="2" applyNumberFormat="1" applyFont="1" applyBorder="1" applyAlignment="1">
      <alignment horizontal="center" wrapText="1"/>
    </xf>
    <xf numFmtId="164" fontId="26" fillId="0" borderId="16" xfId="2" applyNumberFormat="1" applyFont="1" applyBorder="1" applyAlignment="1">
      <alignment horizontal="center" wrapText="1"/>
    </xf>
    <xf numFmtId="0" fontId="26" fillId="0" borderId="19" xfId="0" applyFont="1" applyBorder="1"/>
    <xf numFmtId="0" fontId="26" fillId="0" borderId="23" xfId="0" applyFont="1" applyBorder="1"/>
    <xf numFmtId="0" fontId="26" fillId="0" borderId="20" xfId="0" applyFont="1" applyBorder="1"/>
    <xf numFmtId="0" fontId="5" fillId="2" borderId="15" xfId="0" applyFont="1" applyFill="1" applyBorder="1" applyAlignment="1">
      <alignment horizontal="center" vertical="center" wrapText="1"/>
    </xf>
    <xf numFmtId="0" fontId="0" fillId="0" borderId="14" xfId="0" applyBorder="1" applyAlignment="1">
      <alignment horizontal="center" vertical="center"/>
    </xf>
    <xf numFmtId="0" fontId="44" fillId="0" borderId="14" xfId="0" applyFont="1" applyBorder="1" applyAlignment="1">
      <alignment horizontal="center" vertical="center" wrapText="1"/>
    </xf>
    <xf numFmtId="0" fontId="5" fillId="2" borderId="23" xfId="0" applyFont="1" applyFill="1" applyBorder="1" applyAlignment="1">
      <alignment horizontal="center" vertical="center" wrapText="1"/>
    </xf>
    <xf numFmtId="0" fontId="27" fillId="18" borderId="21" xfId="0" applyFont="1" applyFill="1" applyBorder="1" applyAlignment="1">
      <alignment horizontal="center" vertical="center" wrapText="1"/>
    </xf>
    <xf numFmtId="0" fontId="27" fillId="18" borderId="16" xfId="0" applyFont="1" applyFill="1" applyBorder="1" applyAlignment="1">
      <alignment vertical="center" wrapText="1"/>
    </xf>
    <xf numFmtId="0" fontId="27" fillId="18" borderId="24" xfId="0" applyFont="1" applyFill="1" applyBorder="1" applyAlignment="1">
      <alignment horizontal="center" vertical="center" wrapText="1"/>
    </xf>
    <xf numFmtId="0" fontId="27" fillId="18" borderId="33" xfId="0" applyFont="1" applyFill="1" applyBorder="1" applyAlignment="1">
      <alignment horizontal="center" vertical="center" wrapText="1"/>
    </xf>
    <xf numFmtId="0" fontId="27" fillId="18" borderId="33" xfId="0" applyFont="1" applyFill="1" applyBorder="1" applyAlignment="1">
      <alignment horizontal="left" vertical="center"/>
    </xf>
    <xf numFmtId="0" fontId="27" fillId="18" borderId="37" xfId="0" applyFont="1" applyFill="1" applyBorder="1" applyAlignment="1">
      <alignment horizontal="center" vertical="center" wrapText="1"/>
    </xf>
  </cellXfs>
  <cellStyles count="3">
    <cellStyle name="Hipervínculo" xfId="1" builtinId="8"/>
    <cellStyle name="Millares" xfId="2"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2.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35</xdr:row>
      <xdr:rowOff>0</xdr:rowOff>
    </xdr:from>
    <xdr:to>
      <xdr:col>2</xdr:col>
      <xdr:colOff>304800</xdr:colOff>
      <xdr:row>36</xdr:row>
      <xdr:rowOff>109818</xdr:rowOff>
    </xdr:to>
    <xdr:pic>
      <xdr:nvPicPr>
        <xdr:cNvPr id="4" name="Picture 3">
          <a:extLst>
            <a:ext uri="{FF2B5EF4-FFF2-40B4-BE49-F238E27FC236}">
              <a16:creationId xmlns:a16="http://schemas.microsoft.com/office/drawing/2014/main" id="{312CB9FE-D3C9-4D7A-BAA4-883F55F97D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67925" y="30518100"/>
          <a:ext cx="3048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ucia\Downloads\Matriz%20de%20programacion%20fisica-financiera%20anual%202025%20registro.xlsx" TargetMode="External"/><Relationship Id="rId1" Type="http://schemas.openxmlformats.org/officeDocument/2006/relationships/externalLinkPath" Target="file:///C:\Users\lucia\Downloads\Matriz%20de%20programacion%20fisica-financiera%20anual%202025%20regist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gramación Indicativa 2025"/>
    </sheetNames>
    <sheetDataSet>
      <sheetData sheetId="0">
        <row r="16">
          <cell r="B16">
            <v>2830000</v>
          </cell>
        </row>
        <row r="17">
          <cell r="B17">
            <v>3200000</v>
          </cell>
        </row>
        <row r="18">
          <cell r="B18">
            <v>2150000</v>
          </cell>
        </row>
        <row r="19">
          <cell r="B19">
            <v>3530000</v>
          </cell>
        </row>
        <row r="20">
          <cell r="B20">
            <v>27527782</v>
          </cell>
        </row>
        <row r="21">
          <cell r="B21">
            <v>13475000</v>
          </cell>
        </row>
        <row r="22">
          <cell r="B22">
            <v>1670000</v>
          </cell>
        </row>
        <row r="23">
          <cell r="B23">
            <v>373963218</v>
          </cell>
        </row>
        <row r="25">
          <cell r="B25">
            <v>1000000</v>
          </cell>
        </row>
        <row r="26">
          <cell r="B26">
            <v>1600000</v>
          </cell>
        </row>
        <row r="27">
          <cell r="B27">
            <v>26000000</v>
          </cell>
        </row>
        <row r="28">
          <cell r="B28">
            <v>24820000</v>
          </cell>
        </row>
        <row r="30">
          <cell r="B30">
            <v>1400000</v>
          </cell>
        </row>
        <row r="31">
          <cell r="B31">
            <v>1832000</v>
          </cell>
        </row>
        <row r="32">
          <cell r="B32">
            <v>1600000</v>
          </cell>
        </row>
      </sheetData>
    </sheetDataSet>
  </externalBook>
</externalLink>
</file>

<file path=xl/persons/person.xml><?xml version="1.0" encoding="utf-8"?>
<personList xmlns="http://schemas.microsoft.com/office/spreadsheetml/2018/threadedcomments" xmlns:x="http://schemas.openxmlformats.org/spreadsheetml/2006/main">
  <person displayName="Olga Luciano López" id="{D3ABF9CD-F680-42E2-9782-4B79A825E9CC}" userId="9c5eb3cc9582b6c6" providerId="Windows Live"/>
  <person displayName="José Raul Vargas Feliz" id="{AA5AFF90-846F-478D-851D-53EA06C186B3}" userId="José Raul Vargas Feliz" providerId="None"/>
  <person displayName="José Raul Vargas Feliz" id="{95AA835D-1BCF-4DFB-B1F5-C6B66FE0A768}" userId="S::jose.vargas@economia.gob.do::96f57b7a-b55e-4fdd-9e52-911233eed495" providerId="AD"/>
  <person displayName="Virginia Perez Suarez" id="{F62CE888-3B8C-4378-B384-CFD7101EDFBF}" userId="S::virginia.perez@economia.gob.do::24de0459-ab34-47b9-b367-a5c0e4a19b18" providerId="AD"/>
  <person displayName="Emnny Lisbette Alcantara Castillo" id="{0AEEA9E9-A7EC-47B2-A79B-1B16A401744D}" userId="S::emnny.alcantara@economia.gob.do::1eefdb01-073c-456b-9c8a-f9ba9e64a8f8"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30" dT="2025-05-16T14:33:24.79" personId="{AA5AFF90-846F-478D-851D-53EA06C186B3}" id="{75950C28-DD63-4BD0-AA23-0E86F7485E47}">
    <text>Se incluyo el indicador</text>
  </threadedComment>
  <threadedComment ref="C34" dT="2025-05-16T14:47:29.62" personId="{AA5AFF90-846F-478D-851D-53EA06C186B3}" id="{F75E8A16-3E2F-43EB-872D-887878A91D72}">
    <text>Se sustituyo el anterior indicador, ya que no fue incluido en el PNPSP</text>
  </threadedComment>
  <threadedComment ref="E55" dT="2024-08-22T13:05:35.90" personId="{F62CE888-3B8C-4378-B384-CFD7101EDFBF}" id="{6571F43B-4CB4-4FC0-A00A-2D8B63DBB0FE}">
    <text xml:space="preserve">
Las mesas
1. Ministerio de Educación 
2. Ministerio de Educación Superior Ciencia y Tecnología
3. Instituto Agrario Dominicano 
4. Ministerio de Salud Pública 
5. Ministerio de Industria y Comercio 
6. INDHRI
7. Gabinete de Coordinación de Políticas Sociales 
8. INDOTEL
9. Banco Agrícola 
10. IDECOOP
</text>
  </threadedComment>
  <threadedComment ref="E56" dT="2024-08-22T13:05:35.90" personId="{F62CE888-3B8C-4378-B384-CFD7101EDFBF}" id="{9F5A1301-2902-44A4-AFF1-A4C886015D87}">
    <text xml:space="preserve">
Las mesas
1. Ministerio de Educación 
2. Ministerio de Educación Superior Ciencia y Tecnología
3. Instituto Agrario Dominicano 
4. Ministerio de Salud Pública 
5. Ministerio de Industria y Comercio 
6. INDHRI
7. Gabinete de Coordinación de Políticas Sociales 
8. INDOTEL
9. Banco Agrícola 
10. IDECOOP
</text>
  </threadedComment>
  <threadedComment ref="E57" dT="2024-08-22T13:05:35.90" personId="{F62CE888-3B8C-4378-B384-CFD7101EDFBF}" id="{52E2511C-F4B0-4340-8521-42378F408352}">
    <text xml:space="preserve">
Las mesas
1. Ministerio de Educación 
2. Ministerio de Educación Superior Ciencia y Tecnología
3. Instituto Agrario Dominicano 
4. Ministerio de Salud Pública 
5. Ministerio de Industria y Comercio 
6. INDHRI
7. Gabinete de Coordinación de Políticas Sociales 
8. INDOTEL
9. Banco Agrícola 
10. IDECOOP
</text>
  </threadedComment>
</ThreadedComments>
</file>

<file path=xl/threadedComments/threadedComment2.xml><?xml version="1.0" encoding="utf-8"?>
<ThreadedComments xmlns="http://schemas.microsoft.com/office/spreadsheetml/2018/threadedcomments" xmlns:x="http://schemas.openxmlformats.org/spreadsheetml/2006/main">
  <threadedComment ref="C6" dT="2025-02-18T12:44:09.84" personId="{95AA835D-1BCF-4DFB-B1F5-C6B66FE0A768}" id="{5BEEC533-DC6C-438E-B7B2-839553524E70}" done="1">
    <text>En ausencia de datos desglosados específicos sobre equidad de género, se reconoce que los problemas institucionales identificados, como la violencia de género, la desigualdad económica de las mujeres y la falta de acceso a recursos, se agravarían considerablemente frente a eventos catastróficos. En contextos de desastres, se ha documentado un aumento en los casos de violencia intrafamiliar y de género, así como la pérdida de ingresos de las mujeres rurales y jefas de hogar, lo que profundiza su situación de vulnerabilidad. Estos riesgos impactarían directamente en la capacidad de respuesta del Ministerio de la Mujer, limitando sus servicios de atención y protección, y dificultando el acceso a programas de empoderamiento económico y de prevención de violencia. Es necesario fortalecer la recopilación de datos desglosados y consolidar estrategias específicas de respuesta institucional con enfoque de género ante situaciones de desastre.</text>
  </threadedComment>
  <threadedComment ref="C6" dT="2025-03-11T19:33:58.00" personId="{D3ABF9CD-F680-42E2-9782-4B79A825E9CC}" id="{D9F8B4B1-4A19-4388-B529-102A3126729C}" parentId="{5BEEC533-DC6C-438E-B7B2-839553524E70}">
    <text>OK. Refleja muy bien la idea. Se agrega el elemento del cuidado.</text>
  </threadedComment>
</ThreadedComments>
</file>

<file path=xl/threadedComments/threadedComment3.xml><?xml version="1.0" encoding="utf-8"?>
<ThreadedComments xmlns="http://schemas.microsoft.com/office/spreadsheetml/2018/threadedcomments" xmlns:x="http://schemas.openxmlformats.org/spreadsheetml/2006/main">
  <threadedComment ref="C6" dT="2025-02-18T12:44:09.84" personId="{95AA835D-1BCF-4DFB-B1F5-C6B66FE0A768}" id="{4CBF0763-F21E-4445-8A62-CC584D94D801}">
    <text>En ausencia de datos desglosados específicos sobre equidad de género, se reconoce que los problemas institucionales identificados, como la violencia de género, la desigualdad económica de las mujeres y la falta de acceso a recursos, se agravarían considerablemente frente a eventos catastróficos. En contextos de desastres, se ha documentado un aumento en los casos de violencia intrafamiliar y de género, así como la pérdida de ingresos de las mujeres rurales y jefas de hogar, lo que profundiza su situación de vulnerabilidad. Estos riesgos impactarían directamente en la capacidad de respuesta del Ministerio de la Mujer, limitando sus servicios de atención y protección, y dificultando el acceso a programas de empoderamiento económico y de prevención de violencia. Es necesario fortalecer la recopilación de datos desglosados y consolidar estrategias específicas de respuesta institucional con enfoque de género ante situaciones de desastre.</text>
  </threadedComment>
  <threadedComment ref="C6" dT="2025-03-11T19:33:58.00" personId="{D3ABF9CD-F680-42E2-9782-4B79A825E9CC}" id="{DC78C883-2FFD-4560-AD11-0AA00BA160FF}" parentId="{4CBF0763-F21E-4445-8A62-CC584D94D801}">
    <text>OK. Refleja muy bien la idea. Se agrega el elemento del cuidado.</text>
  </threadedComment>
</ThreadedComments>
</file>

<file path=xl/threadedComments/threadedComment4.xml><?xml version="1.0" encoding="utf-8"?>
<ThreadedComments xmlns="http://schemas.microsoft.com/office/spreadsheetml/2018/threadedcomments" xmlns:x="http://schemas.openxmlformats.org/spreadsheetml/2006/main">
  <threadedComment ref="C24" dT="2025-07-10T17:56:18.74" personId="{95AA835D-1BCF-4DFB-B1F5-C6B66FE0A768}" id="{EA259D2E-DEEF-4C75-8865-786A1D0C45FA}">
    <text xml:space="preserve">Se recomienda a la institución indicar de manera explícita si mantiene o no el resultado propuesto, a fin de facilitar la validación y asegurar la coherencia con el resto de las herramientas del PEI. </text>
  </threadedComment>
  <threadedComment ref="E28" dT="2025-07-10T17:57:02.43" personId="{95AA835D-1BCF-4DFB-B1F5-C6B66FE0A768}" id="{7C8528E6-2629-42AB-B89B-E81C4CE3AD81}">
    <text xml:space="preserve">El dato no se encuentra especificado. </text>
  </threadedComment>
</ThreadedComments>
</file>

<file path=xl/threadedComments/threadedComment5.xml><?xml version="1.0" encoding="utf-8"?>
<ThreadedComments xmlns="http://schemas.microsoft.com/office/spreadsheetml/2018/threadedcomments" xmlns:x="http://schemas.openxmlformats.org/spreadsheetml/2006/main">
  <threadedComment ref="B30" dT="2025-07-03T12:57:21.95" personId="{0AEEA9E9-A7EC-47B2-A79B-1B16A401744D}" id="{CE203A9A-E70D-4BED-B7CE-26C613DE6164}">
    <text>Revisar los comentarios realizados a estos resultados. Este indicador por si solo no da respuesta a los mismos.</text>
  </threadedComment>
  <threadedComment ref="B79" dT="2025-07-03T12:58:02.42" personId="{0AEEA9E9-A7EC-47B2-A79B-1B16A401744D}" id="{DB2FC2EB-573E-4FA3-A312-D2B65A682F42}">
    <text>Estos resultados son nuevos para este indicador. Para dar respuesta a los mismos deben cambiar el indicador.</text>
  </threadedComment>
  <threadedComment ref="B79" dT="2025-07-03T13:10:10.20" personId="{0AEEA9E9-A7EC-47B2-A79B-1B16A401744D}" id="{58FBB968-E03C-4706-9611-658785A68F8D}" parentId="{DB2FC2EB-573E-4FA3-A312-D2B65A682F42}">
    <text>Ver sugerencia en el documento compartido por monitoreo.</text>
  </threadedComment>
  <threadedComment ref="A102" dT="2025-07-03T13:23:58.65" personId="{0AEEA9E9-A7EC-47B2-A79B-1B16A401744D}" id="{1638AF98-3277-4D34-BC12-8B69530F6B70}">
    <text>Este es un nuevo indicador que no estaba en la anterior matriz, verificar el comentario realizado por monitoreo.</text>
  </threadedComment>
  <threadedComment ref="A126" dT="2025-07-03T13:33:21.22" personId="{0AEEA9E9-A7EC-47B2-A79B-1B16A401744D}" id="{F7E0F49C-AA9C-419C-AAF0-9B3334E4698C}">
    <text>Ver comentario en la matriz, y en caso de que seguir manteniendo el indicador por favor sustentar la decisión.</text>
  </threadedComment>
  <threadedComment ref="A150" dT="2025-07-03T13:44:27.41" personId="{0AEEA9E9-A7EC-47B2-A79B-1B16A401744D}" id="{B78BF8A0-582B-48C8-A412-EF989CCAABFF}">
    <text>De acuerdo con indicador.</text>
  </threadedComment>
  <threadedComment ref="A173" dT="2025-07-03T13:46:33.77" personId="{0AEEA9E9-A7EC-47B2-A79B-1B16A401744D}" id="{30A94456-F879-45F5-847C-2CFFF36ABF40}">
    <text>Revisar el comentario que se hizo respecto a las metas de este indicador.</text>
  </threadedComment>
  <threadedComment ref="A197" dT="2025-07-03T13:47:14.86" personId="{0AEEA9E9-A7EC-47B2-A79B-1B16A401744D}" id="{C1544C0E-5D4C-45FE-8D46-725A878CC7D7}">
    <text>De acuerdo con este indicador.</text>
  </threadedComment>
  <threadedComment ref="A221" dT="2025-07-03T13:47:51.63" personId="{0AEEA9E9-A7EC-47B2-A79B-1B16A401744D}" id="{AEA95F29-2EF1-4A86-AA2E-C8C6E72BA9FF}">
    <text>De acuerdo con este indicador.</text>
  </threadedComment>
  <threadedComment ref="A245" dT="2025-07-03T13:48:25.39" personId="{0AEEA9E9-A7EC-47B2-A79B-1B16A401744D}" id="{E99B918D-8B3B-4986-A969-53BA9A64C919}">
    <text>De acuerdo con este indicador.</text>
  </threadedComment>
  <threadedComment ref="A269" dT="2025-07-03T13:49:19.66" personId="{0AEEA9E9-A7EC-47B2-A79B-1B16A401744D}" id="{DC1C9408-ACFB-46B7-B95B-C7D0AFC9BDF8}">
    <text>De acuerdo con este indicador.</text>
  </threadedComment>
  <threadedComment ref="A293" dT="2025-07-03T13:56:00.61" personId="{0AEEA9E9-A7EC-47B2-A79B-1B16A401744D}" id="{E675716B-55A2-4D07-A92C-AA76824B43CC}">
    <text>Ver comentario realizado a este indicador pues no tiene vinculación clara con los resultados propuestos, para lo que se hizo una propuesta.</text>
  </threadedComment>
  <threadedComment ref="A317" dT="2025-07-03T13:56:53.36" personId="{0AEEA9E9-A7EC-47B2-A79B-1B16A401744D}" id="{EC941527-0DCC-4075-A5B6-658F6E416DEE}">
    <text>De acuerdo con este indicador.</text>
  </threadedComment>
  <threadedComment ref="A345" dT="2025-07-03T13:57:33.16" personId="{0AEEA9E9-A7EC-47B2-A79B-1B16A401744D}" id="{25FA5297-4212-435E-B151-8703B3774CA8}">
    <text>Ver comentario sobre este indicador.</text>
  </threadedComment>
  <threadedComment ref="A369" dT="2025-07-03T13:58:16.84" personId="{0AEEA9E9-A7EC-47B2-A79B-1B16A401744D}" id="{BA8B7CB8-6BC7-451C-8E59-FAC9396FF933}">
    <text>Ver comentario sobre este indicador.</text>
  </threadedComment>
  <threadedComment ref="A393" dT="2025-07-03T13:59:14.07" personId="{0AEEA9E9-A7EC-47B2-A79B-1B16A401744D}" id="{1457D0EB-7E5D-44DF-8012-3A13B98063E7}">
    <text>Ver comentario sobre este indicador.</text>
  </threadedComment>
  <threadedComment ref="A417" dT="2025-07-03T14:16:02.04" personId="{0AEEA9E9-A7EC-47B2-A79B-1B16A401744D}" id="{0A774F0D-2A06-4C42-8635-A427DC575098}">
    <text>Ver comentario sobre este indicador</text>
  </threadedComment>
  <threadedComment ref="A450" dT="2025-07-03T14:17:22.27" personId="{0AEEA9E9-A7EC-47B2-A79B-1B16A401744D}" id="{50A386E8-6F15-4F5E-883A-6DE8794E6E35}">
    <text xml:space="preserve">Ver comentario a este indicador.
</text>
  </threadedComment>
  <threadedComment ref="A474" dT="2025-07-03T14:18:43.21" personId="{0AEEA9E9-A7EC-47B2-A79B-1B16A401744D}" id="{6FEC6173-5298-46F3-AFF7-82B8F7C08CEF}">
    <text>Ver comentario sobre este indicador.</text>
  </threadedComment>
  <threadedComment ref="A498" dT="2025-07-03T14:19:23.47" personId="{0AEEA9E9-A7EC-47B2-A79B-1B16A401744D}" id="{652195E7-75C0-41A3-9C76-282D653A465E}">
    <text>Ver comentario sobre este indicador.</text>
  </threadedComment>
  <threadedComment ref="A522" dT="2025-07-03T14:20:29.97" personId="{0AEEA9E9-A7EC-47B2-A79B-1B16A401744D}" id="{B5FA2B22-D486-4900-BE27-95946A0128F6}">
    <text>De acuerdo con este indicador.</text>
  </threadedComment>
  <threadedComment ref="A546" dT="2025-07-03T14:21:15.26" personId="{0AEEA9E9-A7EC-47B2-A79B-1B16A401744D}" id="{73AAEB67-5003-482F-B62F-187DC8EA2460}">
    <text>De acuerdo con este indicador.</text>
  </threadedComment>
  <threadedComment ref="A570" dT="2025-07-03T14:21:35.26" personId="{0AEEA9E9-A7EC-47B2-A79B-1B16A401744D}" id="{23D09F46-DA5A-4594-8685-227924578766}">
    <text>Ver comentario sobre este indicador.</text>
  </threadedComment>
  <threadedComment ref="A594" dT="2025-07-03T14:21:45.56" personId="{0AEEA9E9-A7EC-47B2-A79B-1B16A401744D}" id="{A71B9D68-2024-4BBC-82BE-EEE9D93D193C}">
    <text>Ver comentario sobre este indicador.</text>
  </threadedComment>
  <threadedComment ref="A618" dT="2025-07-03T14:22:54.99" personId="{0AEEA9E9-A7EC-47B2-A79B-1B16A401744D}" id="{7E63C911-FF2D-4B9A-887F-E71253E39BEB}">
    <text>De acuerdo con este indicador.</text>
  </threadedComment>
  <threadedComment ref="A642" dT="2025-07-03T14:23:12.07" personId="{0AEEA9E9-A7EC-47B2-A79B-1B16A401744D}" id="{B61B1D32-C724-4239-B06B-A267D87F54EE}">
    <text>De acuerdo con este indicador.</text>
  </threadedComment>
  <threadedComment ref="A666" dT="2025-07-03T14:24:08.50" personId="{0AEEA9E9-A7EC-47B2-A79B-1B16A401744D}" id="{C9AC50D5-9A6B-479F-B7C3-54195217F0BD}">
    <text>Ver comentario sobre este indicador.</text>
  </threadedComment>
  <threadedComment ref="A690" dT="2025-07-03T14:27:07.34" personId="{0AEEA9E9-A7EC-47B2-A79B-1B16A401744D}" id="{9E182A00-B64F-4F19-8631-AD2B9A698477}">
    <text>De acuerdo con este indicador.</text>
  </threadedComment>
  <threadedComment ref="A714" dT="2025-07-03T14:27:24.49" personId="{0AEEA9E9-A7EC-47B2-A79B-1B16A401744D}" id="{BBA36868-47D9-4325-8DFA-BF1EBEFAF83D}">
    <text>De acuerdo con este indicador.</text>
  </threadedComment>
</ThreadedComments>
</file>

<file path=xl/threadedComments/threadedComment6.xml><?xml version="1.0" encoding="utf-8"?>
<ThreadedComments xmlns="http://schemas.microsoft.com/office/spreadsheetml/2018/threadedcomments" xmlns:x="http://schemas.openxmlformats.org/spreadsheetml/2006/main">
  <threadedComment ref="B8" dT="2025-07-03T13:46:12.68" personId="{0AEEA9E9-A7EC-47B2-A79B-1B16A401744D}" id="{483E5BED-564A-4E59-8F4E-E1D7D52F5E58}">
    <text>Revisar el comentario que se hizo respecto a estas metas.</text>
  </threadedComment>
</ThreadedComment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8.xml.rels><?xml version="1.0" encoding="UTF-8" standalone="yes"?>
<Relationships xmlns="http://schemas.openxmlformats.org/package/2006/relationships"><Relationship Id="rId3" Type="http://schemas.microsoft.com/office/2017/10/relationships/threadedComment" Target="../threadedComments/threadedComment5.xml"/><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4.bin"/><Relationship Id="rId4" Type="http://schemas.microsoft.com/office/2017/10/relationships/threadedComment" Target="../threadedComments/threadedComment6.x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180F8-868E-4177-B51E-1F59304A48BF}">
  <sheetPr>
    <tabColor rgb="FF00B050"/>
  </sheetPr>
  <dimension ref="A2:AK19"/>
  <sheetViews>
    <sheetView tabSelected="1" zoomScale="71" zoomScaleNormal="85" workbookViewId="0">
      <selection activeCell="C4" sqref="C4"/>
    </sheetView>
  </sheetViews>
  <sheetFormatPr baseColWidth="10" defaultColWidth="9.140625" defaultRowHeight="18.75"/>
  <cols>
    <col min="1" max="1" width="48.5703125" style="1" customWidth="1"/>
    <col min="2" max="2" width="43.42578125" style="1" customWidth="1"/>
    <col min="3" max="3" width="82.85546875" style="222" customWidth="1"/>
    <col min="4" max="4" width="35.140625" style="1" customWidth="1"/>
    <col min="5" max="16384" width="9.140625" style="1"/>
  </cols>
  <sheetData>
    <row r="2" spans="1:37" customFormat="1" ht="19.5" thickBot="1">
      <c r="A2" s="559" t="s">
        <v>0</v>
      </c>
      <c r="B2" s="559"/>
      <c r="C2" s="559"/>
      <c r="D2" s="559"/>
    </row>
    <row r="3" spans="1:37" customFormat="1">
      <c r="A3" s="78" t="s">
        <v>1</v>
      </c>
      <c r="B3" s="28" t="s">
        <v>2</v>
      </c>
      <c r="C3" s="223" t="s">
        <v>3</v>
      </c>
      <c r="D3" s="28" t="s">
        <v>4</v>
      </c>
    </row>
    <row r="4" spans="1:37" customFormat="1" ht="409.5">
      <c r="A4" s="305" t="s">
        <v>762</v>
      </c>
      <c r="B4" s="94" t="s">
        <v>763</v>
      </c>
      <c r="C4" s="94" t="s">
        <v>764</v>
      </c>
      <c r="D4" s="94" t="s">
        <v>5</v>
      </c>
    </row>
    <row r="5" spans="1:37" ht="280.5">
      <c r="A5" s="305" t="s">
        <v>247</v>
      </c>
      <c r="B5" s="102" t="s">
        <v>687</v>
      </c>
      <c r="C5" s="102" t="s">
        <v>688</v>
      </c>
      <c r="D5" s="101" t="s">
        <v>6</v>
      </c>
    </row>
    <row r="6" spans="1:37" ht="76.5">
      <c r="A6" s="306" t="s">
        <v>152</v>
      </c>
      <c r="B6" s="102" t="s">
        <v>7</v>
      </c>
      <c r="C6" s="102" t="s">
        <v>153</v>
      </c>
      <c r="D6" s="101" t="s">
        <v>8</v>
      </c>
    </row>
    <row r="7" spans="1:37" ht="409.5">
      <c r="A7" s="299" t="s">
        <v>246</v>
      </c>
      <c r="B7" s="142" t="s">
        <v>765</v>
      </c>
      <c r="C7" s="102" t="s">
        <v>760</v>
      </c>
      <c r="D7" s="101" t="s">
        <v>9</v>
      </c>
    </row>
    <row r="8" spans="1:37" ht="89.25">
      <c r="A8" s="174" t="s">
        <v>156</v>
      </c>
      <c r="B8" s="97" t="s">
        <v>157</v>
      </c>
      <c r="C8" s="105" t="s">
        <v>721</v>
      </c>
      <c r="D8" s="101" t="s">
        <v>158</v>
      </c>
    </row>
    <row r="9" spans="1:37" ht="102">
      <c r="A9" s="97" t="s">
        <v>689</v>
      </c>
      <c r="B9" s="97" t="s">
        <v>690</v>
      </c>
      <c r="C9" s="105" t="s">
        <v>722</v>
      </c>
      <c r="D9" s="101" t="s">
        <v>437</v>
      </c>
    </row>
    <row r="10" spans="1:37" ht="153" customHeight="1">
      <c r="A10" s="307" t="s">
        <v>766</v>
      </c>
      <c r="B10" s="284" t="s">
        <v>812</v>
      </c>
      <c r="C10" s="560" t="s">
        <v>448</v>
      </c>
      <c r="D10" s="309" t="s">
        <v>438</v>
      </c>
    </row>
    <row r="11" spans="1:37" s="52" customFormat="1" ht="90" thickBot="1">
      <c r="A11" s="308" t="s">
        <v>813</v>
      </c>
      <c r="B11" s="176" t="s">
        <v>814</v>
      </c>
      <c r="C11" s="561"/>
      <c r="D11" s="309" t="s">
        <v>438</v>
      </c>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row>
    <row r="12" spans="1:37" ht="127.5">
      <c r="A12" s="115" t="s">
        <v>770</v>
      </c>
      <c r="B12" s="97" t="s">
        <v>771</v>
      </c>
      <c r="C12" s="97" t="s">
        <v>772</v>
      </c>
      <c r="D12" s="293" t="s">
        <v>438</v>
      </c>
    </row>
    <row r="13" spans="1:37" ht="102">
      <c r="A13" s="105" t="s">
        <v>773</v>
      </c>
      <c r="B13" s="105" t="s">
        <v>774</v>
      </c>
      <c r="C13" s="94" t="s">
        <v>775</v>
      </c>
      <c r="D13" s="293" t="s">
        <v>438</v>
      </c>
    </row>
    <row r="14" spans="1:37" ht="102">
      <c r="A14" s="304" t="s">
        <v>776</v>
      </c>
      <c r="B14" s="97" t="s">
        <v>777</v>
      </c>
      <c r="C14" s="97" t="s">
        <v>778</v>
      </c>
      <c r="D14" s="293" t="s">
        <v>438</v>
      </c>
    </row>
    <row r="15" spans="1:37" ht="76.5">
      <c r="A15" s="304" t="s">
        <v>779</v>
      </c>
      <c r="B15" s="97" t="s">
        <v>780</v>
      </c>
      <c r="C15" s="105" t="s">
        <v>781</v>
      </c>
      <c r="D15" s="293" t="s">
        <v>438</v>
      </c>
    </row>
    <row r="16" spans="1:37" ht="204">
      <c r="A16" s="304" t="s">
        <v>784</v>
      </c>
      <c r="B16" s="105" t="s">
        <v>782</v>
      </c>
      <c r="C16" s="105" t="s">
        <v>783</v>
      </c>
      <c r="D16" s="293" t="s">
        <v>438</v>
      </c>
    </row>
    <row r="17" spans="1:1">
      <c r="A17" s="140"/>
    </row>
    <row r="18" spans="1:1">
      <c r="A18" s="140"/>
    </row>
    <row r="19" spans="1:1">
      <c r="A19" s="141"/>
    </row>
  </sheetData>
  <mergeCells count="2">
    <mergeCell ref="A2:D2"/>
    <mergeCell ref="C10:C1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D5D86-0D8B-4B18-A8F4-BB8684667A66}">
  <sheetPr>
    <tabColor rgb="FF00B050"/>
  </sheetPr>
  <dimension ref="B2:E22"/>
  <sheetViews>
    <sheetView zoomScale="115" zoomScaleNormal="115" workbookViewId="0">
      <selection activeCell="D8" sqref="D8"/>
    </sheetView>
  </sheetViews>
  <sheetFormatPr baseColWidth="10" defaultColWidth="9.140625" defaultRowHeight="15"/>
  <cols>
    <col min="2" max="5" width="30.7109375" customWidth="1"/>
  </cols>
  <sheetData>
    <row r="2" spans="2:5" ht="18.75">
      <c r="B2" s="652" t="s">
        <v>422</v>
      </c>
      <c r="C2" s="652"/>
      <c r="D2" s="652"/>
      <c r="E2" s="652"/>
    </row>
    <row r="3" spans="2:5" ht="50.1" customHeight="1">
      <c r="B3" s="18" t="s">
        <v>78</v>
      </c>
      <c r="C3" s="18" t="s">
        <v>79</v>
      </c>
      <c r="D3" s="18" t="s">
        <v>80</v>
      </c>
      <c r="E3" s="18" t="s">
        <v>81</v>
      </c>
    </row>
    <row r="4" spans="2:5" ht="51">
      <c r="B4" s="505" t="s">
        <v>418</v>
      </c>
      <c r="C4" s="497" t="s">
        <v>426</v>
      </c>
      <c r="D4" s="497" t="s">
        <v>453</v>
      </c>
      <c r="E4" s="659" t="s">
        <v>839</v>
      </c>
    </row>
    <row r="5" spans="2:5" ht="64.5" customHeight="1">
      <c r="B5" s="505" t="s">
        <v>426</v>
      </c>
      <c r="C5" s="497" t="s">
        <v>451</v>
      </c>
      <c r="D5" s="497" t="s">
        <v>454</v>
      </c>
      <c r="E5" s="660"/>
    </row>
    <row r="6" spans="2:5" ht="53.25" customHeight="1">
      <c r="B6" s="505" t="s">
        <v>386</v>
      </c>
      <c r="C6" s="497" t="s">
        <v>451</v>
      </c>
      <c r="D6" s="497" t="s">
        <v>88</v>
      </c>
      <c r="E6" s="660"/>
    </row>
    <row r="7" spans="2:5" ht="57.75" customHeight="1">
      <c r="B7" s="505" t="s">
        <v>450</v>
      </c>
      <c r="C7" s="497" t="s">
        <v>818</v>
      </c>
      <c r="D7" s="497" t="s">
        <v>454</v>
      </c>
      <c r="E7" s="660"/>
    </row>
    <row r="8" spans="2:5" ht="51.75" customHeight="1">
      <c r="B8" s="505" t="s">
        <v>449</v>
      </c>
      <c r="C8" s="497" t="s">
        <v>452</v>
      </c>
      <c r="D8" s="497" t="s">
        <v>419</v>
      </c>
      <c r="E8" s="660"/>
    </row>
    <row r="9" spans="2:5" ht="38.25">
      <c r="B9" s="505" t="s">
        <v>452</v>
      </c>
      <c r="C9" s="497" t="s">
        <v>818</v>
      </c>
      <c r="D9" s="497" t="s">
        <v>419</v>
      </c>
      <c r="E9" s="661"/>
    </row>
    <row r="10" spans="2:5" ht="29.25" customHeight="1">
      <c r="B10" s="144" t="s">
        <v>425</v>
      </c>
      <c r="C10" s="126"/>
      <c r="E10" s="64"/>
    </row>
    <row r="11" spans="2:5" ht="50.1" customHeight="1">
      <c r="B11" s="64"/>
      <c r="C11" s="92"/>
      <c r="D11" s="143"/>
      <c r="E11" s="64"/>
    </row>
    <row r="12" spans="2:5" ht="52.5" hidden="1" customHeight="1">
      <c r="B12" s="653" t="s">
        <v>82</v>
      </c>
      <c r="C12" s="655" t="s">
        <v>83</v>
      </c>
      <c r="D12" s="31" t="s">
        <v>84</v>
      </c>
      <c r="E12" s="106" t="s">
        <v>420</v>
      </c>
    </row>
    <row r="13" spans="2:5" ht="42" hidden="1" customHeight="1">
      <c r="B13" s="654"/>
      <c r="C13" s="655"/>
      <c r="D13" s="25" t="s">
        <v>86</v>
      </c>
      <c r="E13" s="26" t="s">
        <v>85</v>
      </c>
    </row>
    <row r="14" spans="2:5" ht="57.75" hidden="1" customHeight="1">
      <c r="B14" s="46" t="s">
        <v>87</v>
      </c>
      <c r="C14" s="655"/>
      <c r="D14" s="25" t="s">
        <v>88</v>
      </c>
      <c r="E14" s="26" t="s">
        <v>85</v>
      </c>
    </row>
    <row r="15" spans="2:5" ht="63.75" hidden="1">
      <c r="B15" s="657" t="s">
        <v>89</v>
      </c>
      <c r="C15" s="655"/>
      <c r="D15" s="27" t="s">
        <v>90</v>
      </c>
      <c r="E15" s="26" t="s">
        <v>91</v>
      </c>
    </row>
    <row r="16" spans="2:5" ht="38.25" hidden="1" customHeight="1">
      <c r="B16" s="658"/>
      <c r="C16" s="655"/>
      <c r="D16" s="26" t="s">
        <v>92</v>
      </c>
      <c r="E16" s="26" t="s">
        <v>93</v>
      </c>
    </row>
    <row r="17" spans="2:5" ht="39" hidden="1">
      <c r="B17" s="26" t="s">
        <v>94</v>
      </c>
      <c r="C17" s="656"/>
      <c r="D17" s="25" t="s">
        <v>95</v>
      </c>
      <c r="E17" s="26" t="s">
        <v>85</v>
      </c>
    </row>
    <row r="18" spans="2:5" hidden="1">
      <c r="B18" s="16"/>
      <c r="C18" s="16"/>
      <c r="D18" s="16"/>
      <c r="E18" s="16"/>
    </row>
    <row r="19" spans="2:5" hidden="1">
      <c r="B19" s="16"/>
      <c r="C19" s="16"/>
      <c r="D19" s="16"/>
      <c r="E19" s="16"/>
    </row>
    <row r="20" spans="2:5" hidden="1">
      <c r="B20" s="16"/>
      <c r="C20" s="16"/>
      <c r="D20" s="16"/>
      <c r="E20" s="16"/>
    </row>
    <row r="21" spans="2:5" hidden="1">
      <c r="B21" s="16"/>
      <c r="C21" s="16"/>
      <c r="D21" s="16"/>
      <c r="E21" s="16"/>
    </row>
    <row r="22" spans="2:5" hidden="1">
      <c r="B22" s="16"/>
      <c r="C22" s="16"/>
      <c r="D22" s="16"/>
      <c r="E22" s="16"/>
    </row>
  </sheetData>
  <mergeCells count="5">
    <mergeCell ref="B2:E2"/>
    <mergeCell ref="B12:B13"/>
    <mergeCell ref="C12:C17"/>
    <mergeCell ref="B15:B16"/>
    <mergeCell ref="E4:E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6EE23-2AE8-4649-B059-76B18BB6D495}">
  <sheetPr>
    <tabColor rgb="FFFFFF00"/>
  </sheetPr>
  <dimension ref="A2:D15"/>
  <sheetViews>
    <sheetView workbookViewId="0">
      <selection activeCell="B17" sqref="B17"/>
    </sheetView>
  </sheetViews>
  <sheetFormatPr baseColWidth="10" defaultColWidth="9.140625" defaultRowHeight="15"/>
  <cols>
    <col min="2" max="2" width="50.7109375" customWidth="1"/>
    <col min="3" max="3" width="45" customWidth="1"/>
    <col min="4" max="4" width="50.7109375" customWidth="1"/>
  </cols>
  <sheetData>
    <row r="2" spans="1:4" ht="18.75">
      <c r="B2" s="572" t="s">
        <v>611</v>
      </c>
      <c r="C2" s="572"/>
      <c r="D2" s="572"/>
    </row>
    <row r="3" spans="1:4" ht="30" customHeight="1">
      <c r="A3" s="18" t="s">
        <v>758</v>
      </c>
      <c r="B3" s="18" t="s">
        <v>78</v>
      </c>
      <c r="C3" s="18" t="s">
        <v>96</v>
      </c>
      <c r="D3" s="18" t="s">
        <v>97</v>
      </c>
    </row>
    <row r="4" spans="1:4" ht="33.75" customHeight="1">
      <c r="A4" s="16"/>
      <c r="B4" s="666" t="s">
        <v>418</v>
      </c>
      <c r="C4" s="662" t="s">
        <v>455</v>
      </c>
      <c r="D4" s="129" t="s">
        <v>423</v>
      </c>
    </row>
    <row r="5" spans="1:4" ht="25.5">
      <c r="A5" s="16"/>
      <c r="B5" s="667"/>
      <c r="C5" s="662"/>
      <c r="D5" s="129" t="s">
        <v>424</v>
      </c>
    </row>
    <row r="6" spans="1:4" ht="30" customHeight="1">
      <c r="A6" s="16"/>
      <c r="B6" s="129" t="s">
        <v>386</v>
      </c>
      <c r="C6" s="127" t="s">
        <v>421</v>
      </c>
      <c r="D6" s="127" t="s">
        <v>460</v>
      </c>
    </row>
    <row r="7" spans="1:4" ht="30" hidden="1" customHeight="1">
      <c r="A7" s="16"/>
      <c r="B7" s="130"/>
      <c r="C7" s="146"/>
      <c r="D7" s="146"/>
    </row>
    <row r="8" spans="1:4" ht="15" hidden="1" customHeight="1">
      <c r="A8" s="16"/>
      <c r="B8" s="663" t="s">
        <v>98</v>
      </c>
      <c r="C8" s="286" t="s">
        <v>99</v>
      </c>
      <c r="D8" s="654" t="s">
        <v>100</v>
      </c>
    </row>
    <row r="9" spans="1:4" ht="38.25" hidden="1">
      <c r="A9" s="16"/>
      <c r="B9" s="664"/>
      <c r="C9" s="27" t="s">
        <v>101</v>
      </c>
      <c r="D9" s="654"/>
    </row>
    <row r="10" spans="1:4" ht="38.25" hidden="1">
      <c r="A10" s="16"/>
      <c r="B10" s="654" t="s">
        <v>90</v>
      </c>
      <c r="C10" s="25" t="s">
        <v>102</v>
      </c>
      <c r="D10" s="654"/>
    </row>
    <row r="11" spans="1:4" ht="38.25" hidden="1">
      <c r="A11" s="16"/>
      <c r="B11" s="664"/>
      <c r="C11" s="27" t="s">
        <v>103</v>
      </c>
      <c r="D11" s="654"/>
    </row>
    <row r="12" spans="1:4" ht="38.25" hidden="1" customHeight="1">
      <c r="A12" s="16"/>
      <c r="B12" s="665" t="s">
        <v>390</v>
      </c>
      <c r="C12" s="25" t="s">
        <v>95</v>
      </c>
      <c r="D12" s="654"/>
    </row>
    <row r="13" spans="1:4" ht="26.25" hidden="1">
      <c r="A13" s="16"/>
      <c r="B13" s="665"/>
      <c r="C13" s="26" t="s">
        <v>104</v>
      </c>
      <c r="D13" s="654"/>
    </row>
    <row r="14" spans="1:4" ht="32.25" customHeight="1">
      <c r="A14" s="16"/>
      <c r="B14" s="145" t="s">
        <v>449</v>
      </c>
      <c r="C14" s="129" t="s">
        <v>456</v>
      </c>
      <c r="D14" s="129" t="s">
        <v>457</v>
      </c>
    </row>
    <row r="15" spans="1:4" ht="38.25">
      <c r="A15" s="16"/>
      <c r="B15" s="145" t="s">
        <v>450</v>
      </c>
      <c r="C15" s="127" t="s">
        <v>458</v>
      </c>
      <c r="D15" s="127" t="s">
        <v>459</v>
      </c>
    </row>
  </sheetData>
  <mergeCells count="7">
    <mergeCell ref="C4:C5"/>
    <mergeCell ref="B2:D2"/>
    <mergeCell ref="B8:B9"/>
    <mergeCell ref="B10:B11"/>
    <mergeCell ref="D8:D13"/>
    <mergeCell ref="B12:B13"/>
    <mergeCell ref="B4:B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59927-8118-4A8C-8526-5D96AEF505EB}">
  <sheetPr>
    <tabColor rgb="FF00B050"/>
  </sheetPr>
  <dimension ref="A2:C13"/>
  <sheetViews>
    <sheetView workbookViewId="0">
      <selection activeCell="A4" sqref="A4:A11"/>
    </sheetView>
  </sheetViews>
  <sheetFormatPr baseColWidth="10" defaultColWidth="9.140625" defaultRowHeight="15"/>
  <cols>
    <col min="1" max="1" width="50.7109375" customWidth="1"/>
    <col min="2" max="2" width="45" customWidth="1"/>
    <col min="3" max="3" width="50.7109375" customWidth="1"/>
  </cols>
  <sheetData>
    <row r="2" spans="1:3" ht="18.75">
      <c r="A2" s="572" t="s">
        <v>611</v>
      </c>
      <c r="B2" s="572"/>
      <c r="C2" s="572"/>
    </row>
    <row r="3" spans="1:3" ht="30" customHeight="1">
      <c r="A3" s="18" t="s">
        <v>78</v>
      </c>
      <c r="B3" s="18" t="s">
        <v>96</v>
      </c>
      <c r="C3" s="18" t="s">
        <v>97</v>
      </c>
    </row>
    <row r="4" spans="1:3" ht="33.75" customHeight="1">
      <c r="A4" s="668" t="s">
        <v>418</v>
      </c>
      <c r="B4" s="634" t="s">
        <v>455</v>
      </c>
      <c r="C4" s="497" t="s">
        <v>423</v>
      </c>
    </row>
    <row r="5" spans="1:3" ht="25.5">
      <c r="A5" s="669"/>
      <c r="B5" s="634"/>
      <c r="C5" s="497" t="s">
        <v>424</v>
      </c>
    </row>
    <row r="6" spans="1:3" ht="25.5">
      <c r="A6" s="670" t="s">
        <v>838</v>
      </c>
      <c r="B6" s="659" t="s">
        <v>840</v>
      </c>
      <c r="C6" s="497" t="s">
        <v>841</v>
      </c>
    </row>
    <row r="7" spans="1:3" ht="33.75" customHeight="1">
      <c r="A7" s="671"/>
      <c r="B7" s="661"/>
      <c r="C7" s="497" t="s">
        <v>842</v>
      </c>
    </row>
    <row r="8" spans="1:3" ht="53.25" customHeight="1">
      <c r="A8" s="505" t="s">
        <v>386</v>
      </c>
      <c r="B8" s="506" t="s">
        <v>421</v>
      </c>
      <c r="C8" s="506" t="s">
        <v>460</v>
      </c>
    </row>
    <row r="9" spans="1:3" ht="57.75" customHeight="1">
      <c r="A9" s="505" t="s">
        <v>450</v>
      </c>
      <c r="B9" s="497" t="s">
        <v>818</v>
      </c>
      <c r="C9" s="497" t="s">
        <v>454</v>
      </c>
    </row>
    <row r="10" spans="1:3" ht="51.75" customHeight="1">
      <c r="A10" s="505" t="s">
        <v>449</v>
      </c>
      <c r="B10" s="506" t="s">
        <v>458</v>
      </c>
      <c r="C10" s="506" t="s">
        <v>459</v>
      </c>
    </row>
    <row r="11" spans="1:3" ht="32.25" customHeight="1">
      <c r="A11" s="505" t="s">
        <v>452</v>
      </c>
      <c r="B11" s="497" t="s">
        <v>843</v>
      </c>
      <c r="C11" s="497" t="s">
        <v>844</v>
      </c>
    </row>
    <row r="13" spans="1:3">
      <c r="A13" s="144" t="s">
        <v>425</v>
      </c>
    </row>
  </sheetData>
  <mergeCells count="5">
    <mergeCell ref="A4:A5"/>
    <mergeCell ref="B4:B5"/>
    <mergeCell ref="A6:A7"/>
    <mergeCell ref="B6:B7"/>
    <mergeCell ref="A2:C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9C2A6-8C9A-4655-BCCB-D977C172240B}">
  <sheetPr>
    <tabColor rgb="FF00B050"/>
  </sheetPr>
  <dimension ref="A2:G42"/>
  <sheetViews>
    <sheetView topLeftCell="C10" zoomScale="85" zoomScaleNormal="85" workbookViewId="0">
      <selection activeCell="A12" sqref="A12:G12"/>
    </sheetView>
  </sheetViews>
  <sheetFormatPr baseColWidth="10" defaultColWidth="9.140625" defaultRowHeight="15"/>
  <cols>
    <col min="1" max="1" width="30.7109375" customWidth="1"/>
    <col min="2" max="3" width="50.7109375" customWidth="1"/>
    <col min="4" max="4" width="32.85546875" customWidth="1"/>
    <col min="5" max="5" width="50.7109375" customWidth="1"/>
    <col min="6" max="6" width="30.5703125" customWidth="1"/>
    <col min="7" max="7" width="20.28515625" customWidth="1"/>
  </cols>
  <sheetData>
    <row r="2" spans="1:7" ht="18.75">
      <c r="A2" s="642" t="s">
        <v>461</v>
      </c>
      <c r="B2" s="642"/>
      <c r="C2" s="642"/>
      <c r="D2" s="642"/>
      <c r="E2" s="642"/>
      <c r="F2" s="642"/>
      <c r="G2" s="642"/>
    </row>
    <row r="3" spans="1:7" ht="30" customHeight="1">
      <c r="A3" s="675" t="s">
        <v>427</v>
      </c>
      <c r="B3" s="675"/>
      <c r="C3" s="675"/>
      <c r="D3" s="675"/>
      <c r="E3" s="675"/>
      <c r="F3" s="675"/>
      <c r="G3" s="675"/>
    </row>
    <row r="4" spans="1:7" ht="30" customHeight="1">
      <c r="A4" s="18" t="s">
        <v>105</v>
      </c>
      <c r="B4" s="18" t="s">
        <v>106</v>
      </c>
      <c r="C4" s="18" t="s">
        <v>107</v>
      </c>
      <c r="D4" s="18" t="s">
        <v>108</v>
      </c>
      <c r="E4" s="18" t="s">
        <v>109</v>
      </c>
      <c r="F4" s="18" t="s">
        <v>110</v>
      </c>
      <c r="G4" s="18" t="s">
        <v>111</v>
      </c>
    </row>
    <row r="5" spans="1:7" ht="102.75" customHeight="1">
      <c r="A5" s="672" t="s">
        <v>426</v>
      </c>
      <c r="B5" s="672" t="s">
        <v>453</v>
      </c>
      <c r="C5" s="96" t="s">
        <v>31</v>
      </c>
      <c r="D5" s="132" t="s">
        <v>428</v>
      </c>
      <c r="E5" s="95" t="s">
        <v>439</v>
      </c>
      <c r="F5" s="97" t="s">
        <v>430</v>
      </c>
      <c r="G5" s="97" t="s">
        <v>431</v>
      </c>
    </row>
    <row r="6" spans="1:7" ht="90">
      <c r="A6" s="673"/>
      <c r="B6" s="673"/>
      <c r="C6" s="96" t="s">
        <v>434</v>
      </c>
      <c r="D6" s="95" t="s">
        <v>436</v>
      </c>
      <c r="E6" s="104" t="s">
        <v>440</v>
      </c>
      <c r="F6" s="97" t="s">
        <v>430</v>
      </c>
      <c r="G6" s="97" t="s">
        <v>432</v>
      </c>
    </row>
    <row r="7" spans="1:7" ht="63.75">
      <c r="A7" s="674"/>
      <c r="B7" s="674"/>
      <c r="C7" s="96" t="s">
        <v>240</v>
      </c>
      <c r="D7" s="97" t="s">
        <v>429</v>
      </c>
      <c r="E7" s="97" t="s">
        <v>444</v>
      </c>
      <c r="F7" s="97" t="s">
        <v>430</v>
      </c>
      <c r="G7" s="97" t="s">
        <v>431</v>
      </c>
    </row>
    <row r="8" spans="1:7" ht="30" customHeight="1">
      <c r="A8" s="675" t="s">
        <v>846</v>
      </c>
      <c r="B8" s="675"/>
      <c r="C8" s="675"/>
      <c r="D8" s="675"/>
      <c r="E8" s="675"/>
      <c r="F8" s="675"/>
      <c r="G8" s="675"/>
    </row>
    <row r="9" spans="1:7" ht="30" customHeight="1">
      <c r="A9" s="18" t="s">
        <v>105</v>
      </c>
      <c r="B9" s="18" t="s">
        <v>106</v>
      </c>
      <c r="C9" s="18" t="s">
        <v>107</v>
      </c>
      <c r="D9" s="18" t="s">
        <v>108</v>
      </c>
      <c r="E9" s="18" t="s">
        <v>109</v>
      </c>
      <c r="F9" s="18" t="s">
        <v>110</v>
      </c>
      <c r="G9" s="18" t="s">
        <v>111</v>
      </c>
    </row>
    <row r="10" spans="1:7" ht="90">
      <c r="A10" s="672" t="s">
        <v>845</v>
      </c>
      <c r="B10" s="672" t="s">
        <v>454</v>
      </c>
      <c r="C10" s="96" t="s">
        <v>202</v>
      </c>
      <c r="D10" s="132" t="s">
        <v>442</v>
      </c>
      <c r="E10" s="104" t="s">
        <v>441</v>
      </c>
      <c r="F10" s="97" t="s">
        <v>430</v>
      </c>
      <c r="G10" s="97" t="s">
        <v>431</v>
      </c>
    </row>
    <row r="11" spans="1:7" ht="63.75">
      <c r="A11" s="674"/>
      <c r="B11" s="674"/>
      <c r="C11" s="96" t="s">
        <v>240</v>
      </c>
      <c r="D11" s="97" t="s">
        <v>429</v>
      </c>
      <c r="E11" s="97" t="s">
        <v>444</v>
      </c>
      <c r="F11" s="97" t="s">
        <v>430</v>
      </c>
      <c r="G11" s="97" t="s">
        <v>431</v>
      </c>
    </row>
    <row r="12" spans="1:7" ht="30" customHeight="1">
      <c r="A12" s="675" t="s">
        <v>847</v>
      </c>
      <c r="B12" s="675"/>
      <c r="C12" s="675"/>
      <c r="D12" s="675"/>
      <c r="E12" s="675"/>
      <c r="F12" s="675"/>
      <c r="G12" s="675"/>
    </row>
    <row r="13" spans="1:7" ht="90">
      <c r="A13" s="680" t="s">
        <v>451</v>
      </c>
      <c r="B13" s="680" t="s">
        <v>88</v>
      </c>
      <c r="C13" s="96" t="s">
        <v>202</v>
      </c>
      <c r="D13" s="132" t="s">
        <v>442</v>
      </c>
      <c r="E13" s="104" t="s">
        <v>441</v>
      </c>
      <c r="F13" s="97" t="s">
        <v>430</v>
      </c>
      <c r="G13" s="97" t="s">
        <v>431</v>
      </c>
    </row>
    <row r="14" spans="1:7" ht="66">
      <c r="A14" s="596"/>
      <c r="B14" s="596"/>
      <c r="C14" s="96" t="s">
        <v>240</v>
      </c>
      <c r="D14" s="97" t="s">
        <v>443</v>
      </c>
      <c r="E14" s="13" t="s">
        <v>433</v>
      </c>
      <c r="F14" s="97" t="s">
        <v>430</v>
      </c>
      <c r="G14" s="97" t="s">
        <v>432</v>
      </c>
    </row>
    <row r="15" spans="1:7" ht="30" customHeight="1">
      <c r="A15" s="675" t="s">
        <v>462</v>
      </c>
      <c r="B15" s="675"/>
      <c r="C15" s="675"/>
      <c r="D15" s="675"/>
      <c r="E15" s="675"/>
      <c r="F15" s="675"/>
      <c r="G15" s="675"/>
    </row>
    <row r="16" spans="1:7" ht="89.25" customHeight="1">
      <c r="A16" s="681" t="s">
        <v>818</v>
      </c>
      <c r="B16" s="682" t="s">
        <v>454</v>
      </c>
      <c r="C16" s="96" t="s">
        <v>463</v>
      </c>
      <c r="D16" s="137" t="s">
        <v>464</v>
      </c>
      <c r="E16" s="104" t="s">
        <v>465</v>
      </c>
      <c r="F16" s="96" t="s">
        <v>430</v>
      </c>
      <c r="G16" s="97" t="s">
        <v>432</v>
      </c>
    </row>
    <row r="17" spans="1:7" ht="90">
      <c r="A17" s="681"/>
      <c r="B17" s="682"/>
      <c r="C17" s="96" t="s">
        <v>202</v>
      </c>
      <c r="D17" s="97" t="s">
        <v>442</v>
      </c>
      <c r="E17" s="95" t="s">
        <v>441</v>
      </c>
      <c r="F17" s="96" t="s">
        <v>430</v>
      </c>
      <c r="G17" s="97" t="s">
        <v>432</v>
      </c>
    </row>
    <row r="18" spans="1:7" ht="76.5" customHeight="1">
      <c r="A18" s="681"/>
      <c r="B18" s="682"/>
      <c r="C18" s="96" t="s">
        <v>240</v>
      </c>
      <c r="D18" s="96" t="s">
        <v>429</v>
      </c>
      <c r="E18" s="13" t="s">
        <v>433</v>
      </c>
      <c r="F18" s="97" t="s">
        <v>430</v>
      </c>
      <c r="G18" s="97" t="s">
        <v>432</v>
      </c>
    </row>
    <row r="19" spans="1:7" ht="30" customHeight="1">
      <c r="A19" s="675" t="s">
        <v>848</v>
      </c>
      <c r="B19" s="675"/>
      <c r="C19" s="675"/>
      <c r="D19" s="675"/>
      <c r="E19" s="675"/>
      <c r="F19" s="675"/>
      <c r="G19" s="675"/>
    </row>
    <row r="20" spans="1:7" ht="90.75" customHeight="1">
      <c r="A20" s="610" t="s">
        <v>452</v>
      </c>
      <c r="B20" s="672" t="s">
        <v>419</v>
      </c>
      <c r="C20" s="96" t="s">
        <v>463</v>
      </c>
      <c r="D20" s="95" t="s">
        <v>464</v>
      </c>
      <c r="E20" s="95" t="s">
        <v>465</v>
      </c>
      <c r="F20" s="96" t="s">
        <v>430</v>
      </c>
      <c r="G20" s="96" t="s">
        <v>431</v>
      </c>
    </row>
    <row r="21" spans="1:7" ht="105" customHeight="1">
      <c r="A21" s="683"/>
      <c r="B21" s="673"/>
      <c r="C21" s="100" t="s">
        <v>202</v>
      </c>
      <c r="D21" s="97" t="s">
        <v>442</v>
      </c>
      <c r="E21" s="95" t="s">
        <v>441</v>
      </c>
      <c r="F21" s="96" t="s">
        <v>430</v>
      </c>
      <c r="G21" s="96" t="s">
        <v>431</v>
      </c>
    </row>
    <row r="22" spans="1:7" ht="78.75" customHeight="1">
      <c r="A22" s="611"/>
      <c r="B22" s="674"/>
      <c r="C22" s="96" t="s">
        <v>240</v>
      </c>
      <c r="D22" s="96" t="s">
        <v>429</v>
      </c>
      <c r="E22" s="13" t="s">
        <v>433</v>
      </c>
      <c r="F22" s="96" t="s">
        <v>430</v>
      </c>
      <c r="G22" s="97" t="s">
        <v>432</v>
      </c>
    </row>
    <row r="23" spans="1:7" ht="30" customHeight="1">
      <c r="A23" s="675" t="s">
        <v>849</v>
      </c>
      <c r="B23" s="675"/>
      <c r="C23" s="675"/>
      <c r="D23" s="675"/>
      <c r="E23" s="675"/>
      <c r="F23" s="675"/>
      <c r="G23" s="675"/>
    </row>
    <row r="24" spans="1:7" ht="106.5" customHeight="1">
      <c r="A24" s="672" t="s">
        <v>818</v>
      </c>
      <c r="B24" s="672" t="s">
        <v>419</v>
      </c>
      <c r="C24" s="96" t="s">
        <v>463</v>
      </c>
      <c r="D24" s="95" t="s">
        <v>464</v>
      </c>
      <c r="E24" s="95" t="s">
        <v>465</v>
      </c>
      <c r="F24" s="96" t="s">
        <v>430</v>
      </c>
      <c r="G24" s="96" t="s">
        <v>431</v>
      </c>
    </row>
    <row r="25" spans="1:7" ht="108" customHeight="1">
      <c r="A25" s="673"/>
      <c r="B25" s="673"/>
      <c r="C25" s="100" t="s">
        <v>202</v>
      </c>
      <c r="D25" s="97" t="s">
        <v>442</v>
      </c>
      <c r="E25" s="95" t="s">
        <v>441</v>
      </c>
      <c r="F25" s="96" t="s">
        <v>430</v>
      </c>
      <c r="G25" s="96" t="s">
        <v>431</v>
      </c>
    </row>
    <row r="26" spans="1:7" ht="80.25" customHeight="1">
      <c r="A26" s="674"/>
      <c r="B26" s="674"/>
      <c r="C26" s="96" t="s">
        <v>240</v>
      </c>
      <c r="D26" s="96" t="s">
        <v>429</v>
      </c>
      <c r="E26" s="13" t="s">
        <v>433</v>
      </c>
      <c r="F26" s="96" t="s">
        <v>430</v>
      </c>
      <c r="G26" s="96" t="s">
        <v>432</v>
      </c>
    </row>
    <row r="27" spans="1:7" ht="50.1" customHeight="1">
      <c r="A27" s="92"/>
      <c r="B27" s="131"/>
      <c r="C27" s="64"/>
      <c r="D27" s="92"/>
      <c r="E27" s="92"/>
      <c r="F27" s="92"/>
    </row>
    <row r="28" spans="1:7" ht="50.1" hidden="1" customHeight="1">
      <c r="A28" s="92"/>
      <c r="B28" s="131"/>
      <c r="C28" s="133" t="s">
        <v>435</v>
      </c>
      <c r="D28" s="92"/>
      <c r="E28" s="92"/>
      <c r="F28" s="92"/>
    </row>
    <row r="29" spans="1:7" ht="50.1" hidden="1" customHeight="1">
      <c r="A29" s="92"/>
      <c r="B29" s="131"/>
      <c r="C29" s="64"/>
      <c r="D29" s="92"/>
      <c r="E29" s="92"/>
      <c r="F29" s="92"/>
    </row>
    <row r="30" spans="1:7" hidden="1"/>
    <row r="31" spans="1:7" ht="15.75" hidden="1" thickBot="1">
      <c r="A31" s="48" t="s">
        <v>112</v>
      </c>
    </row>
    <row r="32" spans="1:7" ht="15.75" hidden="1" thickBot="1">
      <c r="A32" s="676" t="s">
        <v>113</v>
      </c>
      <c r="B32" s="678" t="s">
        <v>114</v>
      </c>
      <c r="C32" s="679"/>
    </row>
    <row r="33" spans="1:3" hidden="1">
      <c r="A33" s="677"/>
      <c r="B33" s="47" t="s">
        <v>115</v>
      </c>
      <c r="C33" s="47" t="s">
        <v>116</v>
      </c>
    </row>
    <row r="34" spans="1:3" ht="180" hidden="1">
      <c r="A34" s="13" t="s">
        <v>117</v>
      </c>
      <c r="B34" s="21" t="s">
        <v>445</v>
      </c>
      <c r="C34" s="21" t="s">
        <v>118</v>
      </c>
    </row>
    <row r="35" spans="1:3" ht="135" hidden="1">
      <c r="A35" s="45" t="s">
        <v>119</v>
      </c>
      <c r="B35" s="21" t="s">
        <v>120</v>
      </c>
      <c r="C35" s="21" t="s">
        <v>446</v>
      </c>
    </row>
    <row r="36" spans="1:3" ht="75" hidden="1">
      <c r="A36" s="45" t="s">
        <v>121</v>
      </c>
      <c r="B36" s="21" t="s">
        <v>122</v>
      </c>
      <c r="C36" s="32" t="s">
        <v>447</v>
      </c>
    </row>
    <row r="37" spans="1:3" hidden="1">
      <c r="A37" s="32"/>
      <c r="B37" s="16"/>
      <c r="C37" s="16"/>
    </row>
    <row r="38" spans="1:3" hidden="1">
      <c r="A38" s="16"/>
      <c r="B38" s="16"/>
      <c r="C38" s="16"/>
    </row>
    <row r="39" spans="1:3" hidden="1">
      <c r="A39" s="16"/>
      <c r="B39" s="16"/>
      <c r="C39" s="16"/>
    </row>
    <row r="40" spans="1:3" hidden="1">
      <c r="A40" s="16"/>
      <c r="B40" s="16"/>
      <c r="C40" s="16"/>
    </row>
    <row r="41" spans="1:3" hidden="1">
      <c r="A41" s="16"/>
      <c r="B41" s="16"/>
      <c r="C41" s="16"/>
    </row>
    <row r="42" spans="1:3" hidden="1"/>
  </sheetData>
  <mergeCells count="21">
    <mergeCell ref="A10:A11"/>
    <mergeCell ref="B10:B11"/>
    <mergeCell ref="A23:G23"/>
    <mergeCell ref="A20:A22"/>
    <mergeCell ref="B20:B22"/>
    <mergeCell ref="A24:A26"/>
    <mergeCell ref="B24:B26"/>
    <mergeCell ref="A3:G3"/>
    <mergeCell ref="A2:G2"/>
    <mergeCell ref="A32:A33"/>
    <mergeCell ref="B32:C32"/>
    <mergeCell ref="A5:A7"/>
    <mergeCell ref="B5:B7"/>
    <mergeCell ref="A13:A14"/>
    <mergeCell ref="A16:A18"/>
    <mergeCell ref="B16:B18"/>
    <mergeCell ref="A12:G12"/>
    <mergeCell ref="B13:B14"/>
    <mergeCell ref="A19:G19"/>
    <mergeCell ref="A15:G15"/>
    <mergeCell ref="A8:G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4FCEB-19BA-420D-A8A8-74B08FD108A0}">
  <sheetPr>
    <tabColor rgb="FF00B050"/>
  </sheetPr>
  <dimension ref="A2:D27"/>
  <sheetViews>
    <sheetView topLeftCell="A7" workbookViewId="0">
      <selection activeCell="D7" sqref="D7"/>
    </sheetView>
  </sheetViews>
  <sheetFormatPr baseColWidth="10" defaultColWidth="9.140625" defaultRowHeight="15"/>
  <cols>
    <col min="1" max="1" width="6.85546875" customWidth="1"/>
    <col min="2" max="2" width="55.42578125" customWidth="1"/>
    <col min="3" max="3" width="6.85546875" customWidth="1"/>
    <col min="4" max="4" width="50.7109375" customWidth="1"/>
  </cols>
  <sheetData>
    <row r="2" spans="1:4" ht="18.75">
      <c r="A2" s="642" t="s">
        <v>123</v>
      </c>
      <c r="B2" s="642"/>
      <c r="C2" s="642"/>
      <c r="D2" s="642"/>
    </row>
    <row r="3" spans="1:4" ht="50.1" customHeight="1" thickBot="1">
      <c r="A3" s="684" t="s">
        <v>124</v>
      </c>
      <c r="B3" s="684"/>
      <c r="C3" s="684"/>
      <c r="D3" s="685"/>
    </row>
    <row r="4" spans="1:4">
      <c r="A4" s="156"/>
      <c r="B4" s="152" t="s">
        <v>125</v>
      </c>
      <c r="C4" s="156"/>
      <c r="D4" s="153" t="s">
        <v>126</v>
      </c>
    </row>
    <row r="5" spans="1:4" ht="51">
      <c r="A5" s="159" t="s">
        <v>138</v>
      </c>
      <c r="B5" s="35" t="s">
        <v>471</v>
      </c>
      <c r="C5" s="159" t="s">
        <v>139</v>
      </c>
      <c r="D5" s="36" t="s">
        <v>466</v>
      </c>
    </row>
    <row r="6" spans="1:4" ht="63.75">
      <c r="A6" s="160" t="s">
        <v>140</v>
      </c>
      <c r="B6" s="37" t="s">
        <v>469</v>
      </c>
      <c r="C6" s="160" t="s">
        <v>141</v>
      </c>
      <c r="D6" s="36" t="s">
        <v>472</v>
      </c>
    </row>
    <row r="7" spans="1:4" ht="102">
      <c r="A7" s="160" t="s">
        <v>474</v>
      </c>
      <c r="B7" s="37" t="s">
        <v>473</v>
      </c>
      <c r="C7" s="160" t="s">
        <v>475</v>
      </c>
      <c r="D7" s="150" t="s">
        <v>810</v>
      </c>
    </row>
    <row r="8" spans="1:4" ht="25.5">
      <c r="A8" s="160" t="s">
        <v>476</v>
      </c>
      <c r="B8" s="37" t="s">
        <v>129</v>
      </c>
      <c r="C8" s="160" t="s">
        <v>478</v>
      </c>
      <c r="D8" s="150" t="s">
        <v>127</v>
      </c>
    </row>
    <row r="9" spans="1:4" ht="38.25">
      <c r="A9" s="160" t="s">
        <v>477</v>
      </c>
      <c r="B9" s="37" t="s">
        <v>470</v>
      </c>
      <c r="C9" s="160" t="s">
        <v>479</v>
      </c>
      <c r="D9" s="36" t="s">
        <v>489</v>
      </c>
    </row>
    <row r="10" spans="1:4" ht="50.1" customHeight="1" thickBot="1">
      <c r="A10" s="686" t="s">
        <v>130</v>
      </c>
      <c r="B10" s="686"/>
      <c r="C10" s="686"/>
      <c r="D10" s="687"/>
    </row>
    <row r="11" spans="1:4" ht="15.75" thickBot="1">
      <c r="A11" s="34"/>
      <c r="B11" s="34" t="s">
        <v>131</v>
      </c>
      <c r="C11" s="34"/>
      <c r="D11" s="34" t="s">
        <v>132</v>
      </c>
    </row>
    <row r="12" spans="1:4" ht="63.75">
      <c r="A12" s="161" t="s">
        <v>145</v>
      </c>
      <c r="B12" s="38" t="s">
        <v>468</v>
      </c>
      <c r="C12" s="161" t="s">
        <v>150</v>
      </c>
      <c r="D12" s="39" t="s">
        <v>488</v>
      </c>
    </row>
    <row r="13" spans="1:4" ht="38.25">
      <c r="A13" s="162" t="s">
        <v>146</v>
      </c>
      <c r="B13" s="40" t="s">
        <v>133</v>
      </c>
      <c r="C13" s="162" t="s">
        <v>151</v>
      </c>
      <c r="D13" s="41" t="s">
        <v>487</v>
      </c>
    </row>
    <row r="14" spans="1:4" ht="51">
      <c r="A14" s="162" t="s">
        <v>480</v>
      </c>
      <c r="B14" s="40" t="s">
        <v>134</v>
      </c>
      <c r="C14" s="162" t="s">
        <v>381</v>
      </c>
      <c r="D14" s="41" t="s">
        <v>486</v>
      </c>
    </row>
    <row r="15" spans="1:4" ht="38.25">
      <c r="A15" s="162" t="s">
        <v>481</v>
      </c>
      <c r="B15" s="40" t="s">
        <v>484</v>
      </c>
      <c r="C15" s="162" t="s">
        <v>382</v>
      </c>
      <c r="D15" s="41" t="s">
        <v>485</v>
      </c>
    </row>
    <row r="16" spans="1:4" ht="38.25">
      <c r="A16" s="162" t="s">
        <v>482</v>
      </c>
      <c r="B16" s="40" t="s">
        <v>135</v>
      </c>
      <c r="C16" s="162" t="s">
        <v>483</v>
      </c>
      <c r="D16" s="147" t="s">
        <v>467</v>
      </c>
    </row>
    <row r="17" spans="1:4" ht="15.75" hidden="1" thickBot="1">
      <c r="A17" s="157"/>
      <c r="B17" s="42" t="s">
        <v>136</v>
      </c>
      <c r="C17" s="157"/>
      <c r="D17" s="43"/>
    </row>
    <row r="26" spans="1:4" hidden="1"/>
    <row r="27" spans="1:4" ht="102" hidden="1">
      <c r="A27" s="158"/>
      <c r="B27" s="148" t="s">
        <v>128</v>
      </c>
      <c r="C27" s="158"/>
    </row>
  </sheetData>
  <mergeCells count="3">
    <mergeCell ref="A2:D2"/>
    <mergeCell ref="A3:D3"/>
    <mergeCell ref="A10:D1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CD6BB-0058-4FC2-9749-EFF231F396DB}">
  <sheetPr>
    <tabColor rgb="FFFFFF00"/>
  </sheetPr>
  <dimension ref="A2:F24"/>
  <sheetViews>
    <sheetView topLeftCell="A8" workbookViewId="0">
      <selection activeCell="F6" sqref="F6"/>
    </sheetView>
  </sheetViews>
  <sheetFormatPr baseColWidth="10" defaultColWidth="9.140625" defaultRowHeight="15"/>
  <cols>
    <col min="1" max="1" width="5.28515625" customWidth="1"/>
    <col min="2" max="2" width="25.7109375" customWidth="1"/>
    <col min="3" max="3" width="8.85546875" customWidth="1"/>
    <col min="4" max="4" width="34" customWidth="1"/>
    <col min="5" max="5" width="9.42578125" customWidth="1"/>
    <col min="6" max="6" width="44" customWidth="1"/>
  </cols>
  <sheetData>
    <row r="2" spans="1:6" ht="18.75">
      <c r="A2" s="572" t="s">
        <v>137</v>
      </c>
      <c r="B2" s="572"/>
      <c r="C2" s="572"/>
      <c r="D2" s="572"/>
      <c r="E2" s="572"/>
      <c r="F2" s="572"/>
    </row>
    <row r="3" spans="1:6" s="10" customFormat="1">
      <c r="A3" s="691"/>
      <c r="B3" s="691"/>
      <c r="C3" s="688" t="s">
        <v>125</v>
      </c>
      <c r="D3" s="688"/>
      <c r="E3" s="688" t="s">
        <v>126</v>
      </c>
      <c r="F3" s="688"/>
    </row>
    <row r="4" spans="1:6" s="10" customFormat="1" ht="89.25">
      <c r="A4" s="691"/>
      <c r="B4" s="691"/>
      <c r="C4" s="19" t="s">
        <v>138</v>
      </c>
      <c r="D4" s="149" t="s">
        <v>471</v>
      </c>
      <c r="E4" s="44" t="s">
        <v>139</v>
      </c>
      <c r="F4" s="150" t="s">
        <v>466</v>
      </c>
    </row>
    <row r="5" spans="1:6" s="10" customFormat="1" ht="89.25">
      <c r="A5" s="692"/>
      <c r="B5" s="692"/>
      <c r="C5" s="19" t="s">
        <v>140</v>
      </c>
      <c r="D5" s="151" t="s">
        <v>469</v>
      </c>
      <c r="E5" s="44" t="s">
        <v>141</v>
      </c>
      <c r="F5" s="150" t="s">
        <v>472</v>
      </c>
    </row>
    <row r="6" spans="1:6" s="10" customFormat="1" ht="165.75">
      <c r="A6" s="154"/>
      <c r="B6" s="154"/>
      <c r="C6" s="19" t="s">
        <v>474</v>
      </c>
      <c r="D6" s="151" t="s">
        <v>473</v>
      </c>
      <c r="E6" s="20" t="s">
        <v>475</v>
      </c>
      <c r="F6" s="150" t="s">
        <v>810</v>
      </c>
    </row>
    <row r="7" spans="1:6" s="10" customFormat="1" ht="38.25">
      <c r="A7" s="154"/>
      <c r="B7" s="154"/>
      <c r="C7" s="19" t="s">
        <v>476</v>
      </c>
      <c r="D7" s="151" t="s">
        <v>129</v>
      </c>
      <c r="E7" s="20" t="s">
        <v>478</v>
      </c>
      <c r="F7" s="150" t="s">
        <v>127</v>
      </c>
    </row>
    <row r="8" spans="1:6" s="10" customFormat="1" ht="38.25">
      <c r="A8" s="154"/>
      <c r="B8" s="154"/>
      <c r="C8" s="19" t="s">
        <v>477</v>
      </c>
      <c r="D8" s="151" t="s">
        <v>470</v>
      </c>
      <c r="E8" s="20" t="s">
        <v>479</v>
      </c>
      <c r="F8" s="150" t="s">
        <v>489</v>
      </c>
    </row>
    <row r="9" spans="1:6" s="10" customFormat="1" ht="15.75" thickBot="1">
      <c r="A9" s="688" t="s">
        <v>142</v>
      </c>
      <c r="B9" s="688"/>
      <c r="C9" s="689" t="s">
        <v>143</v>
      </c>
      <c r="D9" s="690"/>
      <c r="E9" s="689" t="s">
        <v>149</v>
      </c>
      <c r="F9" s="689"/>
    </row>
    <row r="10" spans="1:6" s="10" customFormat="1" ht="153.75" thickBot="1">
      <c r="A10" s="155" t="s">
        <v>145</v>
      </c>
      <c r="B10" s="38" t="s">
        <v>468</v>
      </c>
      <c r="C10" s="164" t="s">
        <v>759</v>
      </c>
      <c r="D10" s="165" t="s">
        <v>499</v>
      </c>
      <c r="E10" s="165" t="s">
        <v>500</v>
      </c>
      <c r="F10" s="165" t="s">
        <v>501</v>
      </c>
    </row>
    <row r="11" spans="1:6" s="10" customFormat="1" ht="77.25" thickBot="1">
      <c r="A11" s="155" t="s">
        <v>146</v>
      </c>
      <c r="B11" s="40" t="s">
        <v>133</v>
      </c>
      <c r="C11" s="166" t="s">
        <v>502</v>
      </c>
      <c r="D11" s="167" t="s">
        <v>518</v>
      </c>
      <c r="E11" s="167" t="s">
        <v>503</v>
      </c>
      <c r="F11" s="167" t="s">
        <v>504</v>
      </c>
    </row>
    <row r="12" spans="1:6" s="10" customFormat="1" ht="115.5" thickBot="1">
      <c r="A12" s="155" t="s">
        <v>480</v>
      </c>
      <c r="B12" s="40" t="s">
        <v>134</v>
      </c>
      <c r="C12" s="166" t="s">
        <v>505</v>
      </c>
      <c r="D12" s="167" t="s">
        <v>506</v>
      </c>
      <c r="E12" s="167"/>
      <c r="F12" s="167"/>
    </row>
    <row r="13" spans="1:6" s="10" customFormat="1" ht="77.25" thickBot="1">
      <c r="A13" s="155" t="s">
        <v>481</v>
      </c>
      <c r="B13" s="40" t="s">
        <v>484</v>
      </c>
      <c r="C13" s="166"/>
      <c r="D13" s="167"/>
      <c r="E13" s="167"/>
      <c r="F13" s="167"/>
    </row>
    <row r="14" spans="1:6" s="10" customFormat="1" ht="77.25" thickBot="1">
      <c r="A14" s="155" t="s">
        <v>482</v>
      </c>
      <c r="B14" s="40" t="s">
        <v>135</v>
      </c>
      <c r="C14" s="124"/>
      <c r="D14" s="168"/>
      <c r="E14" s="124"/>
      <c r="F14" s="124"/>
    </row>
    <row r="15" spans="1:6" s="10" customFormat="1" ht="15.75" thickBot="1">
      <c r="A15" s="688" t="s">
        <v>147</v>
      </c>
      <c r="B15" s="688"/>
      <c r="C15" s="689" t="s">
        <v>148</v>
      </c>
      <c r="D15" s="690"/>
      <c r="E15" s="689" t="s">
        <v>144</v>
      </c>
      <c r="F15" s="689"/>
    </row>
    <row r="16" spans="1:6" s="10" customFormat="1" ht="102.75" thickBot="1">
      <c r="A16" s="155" t="s">
        <v>150</v>
      </c>
      <c r="B16" s="39" t="s">
        <v>565</v>
      </c>
      <c r="C16" s="164" t="s">
        <v>507</v>
      </c>
      <c r="D16" s="165" t="s">
        <v>508</v>
      </c>
      <c r="E16" s="165" t="s">
        <v>509</v>
      </c>
      <c r="F16" s="165" t="s">
        <v>510</v>
      </c>
    </row>
    <row r="17" spans="1:6" s="10" customFormat="1" ht="90" thickBot="1">
      <c r="A17" s="155" t="s">
        <v>151</v>
      </c>
      <c r="B17" s="41" t="s">
        <v>495</v>
      </c>
      <c r="C17" s="166" t="s">
        <v>511</v>
      </c>
      <c r="D17" s="169" t="s">
        <v>519</v>
      </c>
      <c r="E17" s="167" t="s">
        <v>512</v>
      </c>
      <c r="F17" s="167" t="s">
        <v>513</v>
      </c>
    </row>
    <row r="18" spans="1:6" s="10" customFormat="1" ht="90" thickBot="1">
      <c r="A18" s="155" t="s">
        <v>381</v>
      </c>
      <c r="B18" s="41" t="s">
        <v>496</v>
      </c>
      <c r="C18" s="166" t="s">
        <v>514</v>
      </c>
      <c r="D18" s="167" t="s">
        <v>515</v>
      </c>
      <c r="E18" s="167" t="s">
        <v>516</v>
      </c>
      <c r="F18" s="167" t="s">
        <v>517</v>
      </c>
    </row>
    <row r="19" spans="1:6" s="10" customFormat="1" ht="25.5">
      <c r="A19" s="155" t="s">
        <v>382</v>
      </c>
      <c r="B19" s="41" t="s">
        <v>497</v>
      </c>
      <c r="C19" s="124"/>
      <c r="D19" s="125"/>
      <c r="E19" s="124"/>
      <c r="F19" s="124"/>
    </row>
    <row r="20" spans="1:6" s="10" customFormat="1" ht="51">
      <c r="A20" s="155" t="s">
        <v>483</v>
      </c>
      <c r="B20" s="147" t="s">
        <v>498</v>
      </c>
      <c r="C20" s="124"/>
      <c r="D20" s="125"/>
      <c r="E20" s="124"/>
      <c r="F20" s="124"/>
    </row>
    <row r="22" spans="1:6" ht="16.5">
      <c r="B22" s="23"/>
    </row>
    <row r="23" spans="1:6">
      <c r="F23" s="16"/>
    </row>
    <row r="24" spans="1:6" ht="16.5">
      <c r="B24" s="22"/>
    </row>
  </sheetData>
  <mergeCells count="10">
    <mergeCell ref="A15:B15"/>
    <mergeCell ref="C15:D15"/>
    <mergeCell ref="E15:F15"/>
    <mergeCell ref="A2:F2"/>
    <mergeCell ref="C3:D3"/>
    <mergeCell ref="E3:F3"/>
    <mergeCell ref="E9:F9"/>
    <mergeCell ref="C9:D9"/>
    <mergeCell ref="A3:B5"/>
    <mergeCell ref="A9:B9"/>
  </mergeCells>
  <phoneticPr fontId="9" type="noConversion"/>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DA1BF-35B9-4D53-AEB5-E08F0FE5099F}">
  <sheetPr>
    <tabColor rgb="FF00B050"/>
  </sheetPr>
  <dimension ref="A2:F24"/>
  <sheetViews>
    <sheetView zoomScale="70" zoomScaleNormal="70" workbookViewId="0">
      <selection activeCell="D18" sqref="D18"/>
    </sheetView>
  </sheetViews>
  <sheetFormatPr baseColWidth="10" defaultColWidth="9.140625" defaultRowHeight="15"/>
  <cols>
    <col min="1" max="1" width="5.28515625" customWidth="1"/>
    <col min="2" max="2" width="25.7109375" customWidth="1"/>
    <col min="3" max="3" width="8.85546875" customWidth="1"/>
    <col min="4" max="4" width="63.140625" customWidth="1"/>
    <col min="5" max="5" width="9.42578125" customWidth="1"/>
    <col min="6" max="6" width="62" customWidth="1"/>
  </cols>
  <sheetData>
    <row r="2" spans="1:6" ht="18.75">
      <c r="A2" s="572" t="s">
        <v>137</v>
      </c>
      <c r="B2" s="572"/>
      <c r="C2" s="572"/>
      <c r="D2" s="572"/>
      <c r="E2" s="572"/>
      <c r="F2" s="572"/>
    </row>
    <row r="3" spans="1:6" s="10" customFormat="1">
      <c r="A3" s="691"/>
      <c r="B3" s="691"/>
      <c r="C3" s="688" t="s">
        <v>125</v>
      </c>
      <c r="D3" s="688"/>
      <c r="E3" s="688" t="s">
        <v>126</v>
      </c>
      <c r="F3" s="688"/>
    </row>
    <row r="4" spans="1:6" s="10" customFormat="1" ht="51">
      <c r="A4" s="691"/>
      <c r="B4" s="691"/>
      <c r="C4" s="19" t="s">
        <v>138</v>
      </c>
      <c r="D4" s="149" t="s">
        <v>471</v>
      </c>
      <c r="E4" s="44" t="s">
        <v>139</v>
      </c>
      <c r="F4" s="150" t="s">
        <v>466</v>
      </c>
    </row>
    <row r="5" spans="1:6" s="10" customFormat="1" ht="51">
      <c r="A5" s="692"/>
      <c r="B5" s="692"/>
      <c r="C5" s="19" t="s">
        <v>140</v>
      </c>
      <c r="D5" s="151" t="s">
        <v>469</v>
      </c>
      <c r="E5" s="44" t="s">
        <v>141</v>
      </c>
      <c r="F5" s="150" t="s">
        <v>472</v>
      </c>
    </row>
    <row r="6" spans="1:6" s="10" customFormat="1" ht="89.25">
      <c r="A6" s="154"/>
      <c r="B6" s="154"/>
      <c r="C6" s="19" t="s">
        <v>474</v>
      </c>
      <c r="D6" s="151" t="s">
        <v>473</v>
      </c>
      <c r="E6" s="20" t="s">
        <v>475</v>
      </c>
      <c r="F6" s="150" t="s">
        <v>810</v>
      </c>
    </row>
    <row r="7" spans="1:6" s="10" customFormat="1" ht="25.5">
      <c r="A7" s="154"/>
      <c r="B7" s="154"/>
      <c r="C7" s="19" t="s">
        <v>476</v>
      </c>
      <c r="D7" s="151" t="s">
        <v>129</v>
      </c>
      <c r="E7" s="20" t="s">
        <v>478</v>
      </c>
      <c r="F7" s="150" t="s">
        <v>127</v>
      </c>
    </row>
    <row r="8" spans="1:6" s="10" customFormat="1" ht="38.25">
      <c r="A8" s="154"/>
      <c r="B8" s="154"/>
      <c r="C8" s="19" t="s">
        <v>477</v>
      </c>
      <c r="D8" s="151" t="s">
        <v>470</v>
      </c>
      <c r="E8" s="20" t="s">
        <v>479</v>
      </c>
      <c r="F8" s="150" t="s">
        <v>489</v>
      </c>
    </row>
    <row r="9" spans="1:6" s="10" customFormat="1" ht="15.75" thickBot="1">
      <c r="A9" s="688" t="s">
        <v>142</v>
      </c>
      <c r="B9" s="688"/>
      <c r="C9" s="689" t="s">
        <v>143</v>
      </c>
      <c r="D9" s="690"/>
      <c r="E9" s="689" t="s">
        <v>149</v>
      </c>
      <c r="F9" s="689"/>
    </row>
    <row r="10" spans="1:6" s="10" customFormat="1" ht="153.75" thickBot="1">
      <c r="A10" s="155" t="s">
        <v>145</v>
      </c>
      <c r="B10" s="38" t="s">
        <v>468</v>
      </c>
      <c r="C10" s="164" t="s">
        <v>759</v>
      </c>
      <c r="D10" s="165" t="s">
        <v>499</v>
      </c>
      <c r="E10" s="165" t="s">
        <v>1009</v>
      </c>
      <c r="F10" s="165" t="s">
        <v>501</v>
      </c>
    </row>
    <row r="11" spans="1:6" s="10" customFormat="1" ht="77.25" thickBot="1">
      <c r="A11" s="155" t="s">
        <v>146</v>
      </c>
      <c r="B11" s="40" t="s">
        <v>133</v>
      </c>
      <c r="C11" s="166" t="s">
        <v>1010</v>
      </c>
      <c r="D11" s="167" t="s">
        <v>518</v>
      </c>
      <c r="E11" s="167" t="s">
        <v>1011</v>
      </c>
      <c r="F11" s="167" t="s">
        <v>504</v>
      </c>
    </row>
    <row r="12" spans="1:6" s="10" customFormat="1" ht="115.5" thickBot="1">
      <c r="A12" s="155" t="s">
        <v>480</v>
      </c>
      <c r="B12" s="40" t="s">
        <v>134</v>
      </c>
      <c r="C12" s="166" t="s">
        <v>1012</v>
      </c>
      <c r="D12" s="167" t="s">
        <v>506</v>
      </c>
      <c r="E12" s="167"/>
      <c r="F12" s="167"/>
    </row>
    <row r="13" spans="1:6" s="10" customFormat="1" ht="77.25" thickBot="1">
      <c r="A13" s="155" t="s">
        <v>481</v>
      </c>
      <c r="B13" s="40" t="s">
        <v>484</v>
      </c>
      <c r="C13" s="166"/>
      <c r="D13" s="167"/>
      <c r="E13" s="167"/>
      <c r="F13" s="167"/>
    </row>
    <row r="14" spans="1:6" s="10" customFormat="1" ht="77.25" thickBot="1">
      <c r="A14" s="155" t="s">
        <v>482</v>
      </c>
      <c r="B14" s="40" t="s">
        <v>135</v>
      </c>
      <c r="C14" s="124"/>
      <c r="D14" s="168"/>
      <c r="E14" s="124"/>
      <c r="F14" s="124"/>
    </row>
    <row r="15" spans="1:6" s="10" customFormat="1" ht="15.75" thickBot="1">
      <c r="A15" s="688" t="s">
        <v>147</v>
      </c>
      <c r="B15" s="688"/>
      <c r="C15" s="689" t="s">
        <v>148</v>
      </c>
      <c r="D15" s="690"/>
      <c r="E15" s="689" t="s">
        <v>144</v>
      </c>
      <c r="F15" s="689"/>
    </row>
    <row r="16" spans="1:6" s="10" customFormat="1" ht="102.75" thickBot="1">
      <c r="A16" s="155" t="s">
        <v>150</v>
      </c>
      <c r="B16" s="39" t="s">
        <v>565</v>
      </c>
      <c r="C16" s="164" t="s">
        <v>1013</v>
      </c>
      <c r="D16" s="165" t="s">
        <v>508</v>
      </c>
      <c r="E16" s="165" t="s">
        <v>1014</v>
      </c>
      <c r="F16" s="165" t="s">
        <v>510</v>
      </c>
    </row>
    <row r="17" spans="1:6" s="10" customFormat="1" ht="90" thickBot="1">
      <c r="A17" s="155" t="s">
        <v>151</v>
      </c>
      <c r="B17" s="41" t="s">
        <v>495</v>
      </c>
      <c r="C17" s="166" t="s">
        <v>1015</v>
      </c>
      <c r="D17" s="169" t="s">
        <v>519</v>
      </c>
      <c r="E17" s="167" t="s">
        <v>1016</v>
      </c>
      <c r="F17" s="435" t="s">
        <v>513</v>
      </c>
    </row>
    <row r="18" spans="1:6" s="10" customFormat="1" ht="90" thickBot="1">
      <c r="A18" s="155" t="s">
        <v>381</v>
      </c>
      <c r="B18" s="41" t="s">
        <v>496</v>
      </c>
      <c r="C18" s="166" t="s">
        <v>1017</v>
      </c>
      <c r="D18" s="167" t="s">
        <v>515</v>
      </c>
      <c r="E18" s="167" t="s">
        <v>1018</v>
      </c>
      <c r="F18" s="167" t="s">
        <v>517</v>
      </c>
    </row>
    <row r="19" spans="1:6" s="10" customFormat="1" ht="25.5">
      <c r="A19" s="155" t="s">
        <v>382</v>
      </c>
      <c r="B19" s="41" t="s">
        <v>497</v>
      </c>
      <c r="C19" s="124"/>
      <c r="D19" s="125"/>
      <c r="E19" s="124"/>
      <c r="F19" s="124"/>
    </row>
    <row r="20" spans="1:6" s="10" customFormat="1" ht="51">
      <c r="A20" s="155" t="s">
        <v>483</v>
      </c>
      <c r="B20" s="147" t="s">
        <v>498</v>
      </c>
      <c r="C20" s="124"/>
      <c r="D20" s="125"/>
      <c r="E20" s="124"/>
      <c r="F20" s="124"/>
    </row>
    <row r="22" spans="1:6" ht="16.5">
      <c r="B22" s="23"/>
    </row>
    <row r="23" spans="1:6">
      <c r="F23" s="16"/>
    </row>
    <row r="24" spans="1:6" ht="16.5">
      <c r="B24" s="22"/>
    </row>
  </sheetData>
  <mergeCells count="10">
    <mergeCell ref="A15:B15"/>
    <mergeCell ref="C15:D15"/>
    <mergeCell ref="E15:F15"/>
    <mergeCell ref="A2:F2"/>
    <mergeCell ref="A3:B5"/>
    <mergeCell ref="C3:D3"/>
    <mergeCell ref="E3:F3"/>
    <mergeCell ref="A9:B9"/>
    <mergeCell ref="C9:D9"/>
    <mergeCell ref="E9:F9"/>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F1A1D-7D9C-4DB3-AD30-AE6E3C9A78CC}">
  <sheetPr>
    <tabColor rgb="FF00B050"/>
  </sheetPr>
  <dimension ref="A2:U711"/>
  <sheetViews>
    <sheetView topLeftCell="A34" zoomScale="78" zoomScaleNormal="102" workbookViewId="0">
      <selection activeCell="B40" sqref="B40"/>
    </sheetView>
  </sheetViews>
  <sheetFormatPr baseColWidth="10" defaultColWidth="9.140625" defaultRowHeight="15.75"/>
  <cols>
    <col min="1" max="1" width="36.42578125" style="472" customWidth="1"/>
    <col min="2" max="2" width="23" style="473" customWidth="1"/>
    <col min="3" max="3" width="17.28515625" style="473" customWidth="1"/>
    <col min="4" max="4" width="14.7109375" style="473" bestFit="1" customWidth="1"/>
    <col min="5" max="5" width="26.140625" style="473" customWidth="1"/>
    <col min="6" max="6" width="19.42578125" style="473" customWidth="1"/>
    <col min="7" max="7" width="17.5703125" style="473" customWidth="1"/>
    <col min="8" max="8" width="16.42578125" style="473" bestFit="1" customWidth="1"/>
    <col min="9" max="9" width="31.28515625" style="473" customWidth="1"/>
    <col min="10" max="10" width="31" style="473" customWidth="1"/>
    <col min="11" max="11" width="18" style="473" bestFit="1" customWidth="1"/>
    <col min="12" max="12" width="34.140625" style="473" customWidth="1"/>
    <col min="13" max="13" width="21.5703125" style="473" customWidth="1"/>
    <col min="14" max="14" width="11.42578125" style="473" bestFit="1" customWidth="1"/>
    <col min="15" max="15" width="14.28515625" style="473" customWidth="1"/>
    <col min="16" max="16" width="16.7109375" style="473" customWidth="1"/>
    <col min="17" max="17" width="19.140625" style="473" customWidth="1"/>
    <col min="18" max="18" width="25.28515625" style="473" customWidth="1"/>
    <col min="19" max="20" width="22.140625" style="473" customWidth="1"/>
    <col min="21" max="16384" width="9.140625" style="473"/>
  </cols>
  <sheetData>
    <row r="2" hidden="1"/>
    <row r="3" ht="50.1" hidden="1" customHeight="1"/>
    <row r="4" ht="50.1" hidden="1" customHeight="1"/>
    <row r="5" ht="50.1" hidden="1" customHeight="1"/>
    <row r="6" ht="50.1" hidden="1" customHeight="1"/>
    <row r="7" ht="50.1" hidden="1" customHeight="1"/>
    <row r="8" ht="120" hidden="1" customHeight="1"/>
    <row r="9" ht="50.1" hidden="1" customHeight="1"/>
    <row r="10" ht="50.1" hidden="1" customHeight="1"/>
    <row r="11" ht="120" hidden="1" customHeight="1"/>
    <row r="12" ht="50.1" hidden="1" customHeight="1"/>
    <row r="13" ht="50.1" hidden="1" customHeight="1"/>
    <row r="14" ht="50.1" hidden="1" customHeight="1"/>
    <row r="15" hidden="1"/>
    <row r="16" hidden="1"/>
    <row r="17" spans="1:20" ht="50.1" hidden="1" customHeight="1"/>
    <row r="18" spans="1:20" ht="50.1" hidden="1" customHeight="1"/>
    <row r="19" spans="1:20" ht="50.1" hidden="1" customHeight="1"/>
    <row r="20" spans="1:20" ht="50.1" hidden="1" customHeight="1"/>
    <row r="21" spans="1:20" ht="50.1" hidden="1" customHeight="1"/>
    <row r="22" spans="1:20" ht="50.1" hidden="1" customHeight="1"/>
    <row r="23" spans="1:20" hidden="1"/>
    <row r="24" spans="1:20" hidden="1"/>
    <row r="25" spans="1:20" hidden="1"/>
    <row r="26" spans="1:20" hidden="1"/>
    <row r="28" spans="1:20" ht="19.5" thickBot="1">
      <c r="A28" s="693" t="s">
        <v>269</v>
      </c>
      <c r="B28" s="694"/>
      <c r="C28" s="694"/>
      <c r="D28" s="694"/>
      <c r="E28" s="694"/>
      <c r="F28" s="694"/>
      <c r="G28" s="694"/>
      <c r="H28" s="694"/>
      <c r="I28" s="694"/>
      <c r="J28" s="694"/>
      <c r="K28" s="694"/>
      <c r="L28" s="694"/>
      <c r="M28" s="694"/>
      <c r="N28" s="694"/>
      <c r="O28" s="694"/>
      <c r="P28" s="694"/>
      <c r="Q28" s="694"/>
      <c r="R28" s="694"/>
      <c r="S28" s="694"/>
      <c r="T28" s="694"/>
    </row>
    <row r="29" spans="1:20" ht="48" thickBot="1">
      <c r="A29" s="474" t="s">
        <v>1188</v>
      </c>
      <c r="B29" s="475" t="s">
        <v>271</v>
      </c>
      <c r="C29" s="474" t="s">
        <v>857</v>
      </c>
      <c r="D29" s="474" t="s">
        <v>275</v>
      </c>
      <c r="E29" s="474" t="s">
        <v>277</v>
      </c>
      <c r="F29" s="474" t="s">
        <v>279</v>
      </c>
      <c r="G29" s="474" t="s">
        <v>281</v>
      </c>
      <c r="H29" s="474" t="s">
        <v>283</v>
      </c>
      <c r="I29" s="474" t="s">
        <v>285</v>
      </c>
      <c r="J29" s="474" t="s">
        <v>287</v>
      </c>
      <c r="K29" s="474" t="s">
        <v>289</v>
      </c>
      <c r="L29" s="474" t="s">
        <v>291</v>
      </c>
      <c r="M29" s="474" t="s">
        <v>293</v>
      </c>
      <c r="N29" s="474" t="s">
        <v>295</v>
      </c>
      <c r="O29" s="474" t="s">
        <v>297</v>
      </c>
      <c r="P29" s="474" t="s">
        <v>299</v>
      </c>
      <c r="Q29" s="474" t="s">
        <v>301</v>
      </c>
      <c r="R29" s="474" t="s">
        <v>1189</v>
      </c>
      <c r="S29" s="474" t="s">
        <v>305</v>
      </c>
      <c r="T29" s="476" t="s">
        <v>307</v>
      </c>
    </row>
    <row r="30" spans="1:20" s="480" customFormat="1" ht="133.5" customHeight="1" thickBot="1">
      <c r="A30" s="365" t="s">
        <v>38</v>
      </c>
      <c r="B30" s="477" t="s">
        <v>490</v>
      </c>
      <c r="C30" s="478" t="s">
        <v>520</v>
      </c>
      <c r="D30" s="478" t="s">
        <v>521</v>
      </c>
      <c r="E30" s="478" t="s">
        <v>970</v>
      </c>
      <c r="F30" s="478" t="s">
        <v>522</v>
      </c>
      <c r="G30" s="478" t="s">
        <v>971</v>
      </c>
      <c r="H30" s="478" t="s">
        <v>888</v>
      </c>
      <c r="I30" s="478" t="s">
        <v>973</v>
      </c>
      <c r="J30" s="478" t="s">
        <v>974</v>
      </c>
      <c r="K30" s="478" t="s">
        <v>523</v>
      </c>
      <c r="L30" s="478" t="s">
        <v>524</v>
      </c>
      <c r="M30" s="478" t="s">
        <v>525</v>
      </c>
      <c r="N30" s="478" t="s">
        <v>526</v>
      </c>
      <c r="O30" s="478" t="s">
        <v>527</v>
      </c>
      <c r="P30" s="478" t="s">
        <v>527</v>
      </c>
      <c r="Q30" s="478" t="s">
        <v>528</v>
      </c>
      <c r="R30" s="478" t="s">
        <v>530</v>
      </c>
      <c r="S30" s="478" t="s">
        <v>975</v>
      </c>
      <c r="T30" s="479" t="s">
        <v>976</v>
      </c>
    </row>
    <row r="31" spans="1:20" s="480" customFormat="1" ht="226.5" customHeight="1" thickBot="1">
      <c r="A31" s="365" t="s">
        <v>1190</v>
      </c>
      <c r="B31" s="365" t="s">
        <v>563</v>
      </c>
      <c r="C31" s="365" t="s">
        <v>1091</v>
      </c>
      <c r="D31" s="365" t="s">
        <v>521</v>
      </c>
      <c r="E31" s="365" t="s">
        <v>1191</v>
      </c>
      <c r="F31" s="365" t="s">
        <v>1192</v>
      </c>
      <c r="G31" s="365" t="s">
        <v>1193</v>
      </c>
      <c r="H31" s="365"/>
      <c r="I31" s="365" t="s">
        <v>1311</v>
      </c>
      <c r="J31" s="365" t="s">
        <v>1312</v>
      </c>
      <c r="K31" s="365" t="s">
        <v>523</v>
      </c>
      <c r="L31" s="365" t="s">
        <v>1108</v>
      </c>
      <c r="M31" s="365" t="s">
        <v>1194</v>
      </c>
      <c r="N31" s="365" t="s">
        <v>552</v>
      </c>
      <c r="O31" s="365" t="s">
        <v>1195</v>
      </c>
      <c r="P31" s="365" t="s">
        <v>1196</v>
      </c>
      <c r="Q31" s="365" t="s">
        <v>1197</v>
      </c>
      <c r="R31" s="365" t="s">
        <v>1198</v>
      </c>
      <c r="S31" s="365" t="s">
        <v>1313</v>
      </c>
      <c r="T31" s="365" t="s">
        <v>1111</v>
      </c>
    </row>
    <row r="32" spans="1:20" s="480" customFormat="1" ht="156.75" customHeight="1" thickBot="1">
      <c r="A32" s="365" t="s">
        <v>1199</v>
      </c>
      <c r="B32" s="481" t="s">
        <v>1200</v>
      </c>
      <c r="C32" s="365" t="s">
        <v>520</v>
      </c>
      <c r="D32" s="365" t="s">
        <v>521</v>
      </c>
      <c r="E32" s="365" t="s">
        <v>1201</v>
      </c>
      <c r="F32" s="365" t="s">
        <v>1192</v>
      </c>
      <c r="G32" s="365" t="s">
        <v>1202</v>
      </c>
      <c r="H32" s="365" t="s">
        <v>1203</v>
      </c>
      <c r="I32" s="365" t="s">
        <v>1204</v>
      </c>
      <c r="J32" s="365" t="s">
        <v>1205</v>
      </c>
      <c r="K32" s="365" t="s">
        <v>523</v>
      </c>
      <c r="L32" s="365" t="s">
        <v>1206</v>
      </c>
      <c r="M32" s="365" t="s">
        <v>1207</v>
      </c>
      <c r="N32" s="365" t="s">
        <v>552</v>
      </c>
      <c r="O32" s="365" t="s">
        <v>1208</v>
      </c>
      <c r="P32" s="365" t="s">
        <v>528</v>
      </c>
      <c r="Q32" s="365" t="s">
        <v>1209</v>
      </c>
      <c r="R32" s="365" t="s">
        <v>530</v>
      </c>
      <c r="S32" s="365" t="s">
        <v>1210</v>
      </c>
      <c r="T32" s="365" t="s">
        <v>1211</v>
      </c>
    </row>
    <row r="33" spans="1:21" s="65" customFormat="1" ht="178.5" customHeight="1" thickBot="1">
      <c r="A33" s="365" t="s">
        <v>1212</v>
      </c>
      <c r="B33" s="365" t="s">
        <v>1213</v>
      </c>
      <c r="C33" s="365" t="s">
        <v>1091</v>
      </c>
      <c r="D33" s="365" t="s">
        <v>521</v>
      </c>
      <c r="E33" s="365" t="s">
        <v>1214</v>
      </c>
      <c r="F33" s="365" t="s">
        <v>1192</v>
      </c>
      <c r="G33" s="365" t="s">
        <v>1215</v>
      </c>
      <c r="H33" s="365" t="s">
        <v>1203</v>
      </c>
      <c r="I33" s="365" t="s">
        <v>1216</v>
      </c>
      <c r="J33" s="365" t="s">
        <v>1217</v>
      </c>
      <c r="K33" s="365" t="s">
        <v>523</v>
      </c>
      <c r="L33" s="365" t="s">
        <v>1218</v>
      </c>
      <c r="M33" s="365" t="s">
        <v>1207</v>
      </c>
      <c r="N33" s="365" t="s">
        <v>552</v>
      </c>
      <c r="O33" s="365" t="s">
        <v>1219</v>
      </c>
      <c r="P33" s="365" t="s">
        <v>528</v>
      </c>
      <c r="Q33" s="365" t="s">
        <v>1220</v>
      </c>
      <c r="R33" s="365" t="s">
        <v>1198</v>
      </c>
      <c r="S33" s="365" t="s">
        <v>1221</v>
      </c>
      <c r="T33" s="365"/>
    </row>
    <row r="34" spans="1:21" s="65" customFormat="1" ht="261.75" customHeight="1" thickBot="1">
      <c r="A34" s="365" t="s">
        <v>491</v>
      </c>
      <c r="B34" s="365" t="s">
        <v>1166</v>
      </c>
      <c r="C34" s="365" t="s">
        <v>520</v>
      </c>
      <c r="D34" s="365" t="s">
        <v>521</v>
      </c>
      <c r="E34" s="365" t="s">
        <v>1222</v>
      </c>
      <c r="F34" s="365" t="s">
        <v>522</v>
      </c>
      <c r="G34" s="365" t="s">
        <v>1223</v>
      </c>
      <c r="H34" s="365" t="s">
        <v>1224</v>
      </c>
      <c r="I34" s="365" t="s">
        <v>1225</v>
      </c>
      <c r="J34" s="365" t="s">
        <v>1226</v>
      </c>
      <c r="K34" s="365" t="s">
        <v>523</v>
      </c>
      <c r="L34" s="365" t="s">
        <v>1088</v>
      </c>
      <c r="M34" s="365" t="s">
        <v>536</v>
      </c>
      <c r="N34" s="365" t="s">
        <v>1227</v>
      </c>
      <c r="O34" s="365" t="s">
        <v>566</v>
      </c>
      <c r="P34" s="365" t="s">
        <v>566</v>
      </c>
      <c r="Q34" s="365" t="s">
        <v>528</v>
      </c>
      <c r="R34" s="365" t="s">
        <v>530</v>
      </c>
      <c r="S34" s="365" t="s">
        <v>1228</v>
      </c>
      <c r="T34" s="365"/>
    </row>
    <row r="35" spans="1:21" s="480" customFormat="1" ht="180.75" thickBot="1">
      <c r="A35" s="365" t="s">
        <v>1229</v>
      </c>
      <c r="B35" s="365" t="s">
        <v>1230</v>
      </c>
      <c r="C35" s="365" t="s">
        <v>1091</v>
      </c>
      <c r="D35" s="365" t="s">
        <v>521</v>
      </c>
      <c r="E35" s="365" t="s">
        <v>1231</v>
      </c>
      <c r="F35" s="365" t="s">
        <v>1232</v>
      </c>
      <c r="G35" s="365" t="s">
        <v>1233</v>
      </c>
      <c r="H35" s="365" t="s">
        <v>1234</v>
      </c>
      <c r="I35" s="365" t="s">
        <v>1235</v>
      </c>
      <c r="J35" s="365" t="s">
        <v>1236</v>
      </c>
      <c r="K35" s="365" t="s">
        <v>523</v>
      </c>
      <c r="L35" s="365" t="s">
        <v>1237</v>
      </c>
      <c r="M35" s="365" t="s">
        <v>1238</v>
      </c>
      <c r="N35" s="480" t="s">
        <v>552</v>
      </c>
      <c r="O35" s="365" t="s">
        <v>1239</v>
      </c>
      <c r="P35" s="365" t="s">
        <v>1240</v>
      </c>
      <c r="Q35" s="365" t="s">
        <v>1241</v>
      </c>
      <c r="R35" s="365" t="s">
        <v>1198</v>
      </c>
      <c r="S35" s="365" t="s">
        <v>1242</v>
      </c>
      <c r="T35" s="365" t="s">
        <v>1243</v>
      </c>
    </row>
    <row r="36" spans="1:21" s="480" customFormat="1" ht="273" customHeight="1" thickBot="1">
      <c r="A36" s="365" t="s">
        <v>1244</v>
      </c>
      <c r="B36" s="365" t="s">
        <v>1245</v>
      </c>
      <c r="C36" s="365" t="s">
        <v>520</v>
      </c>
      <c r="D36" s="365" t="s">
        <v>521</v>
      </c>
      <c r="E36" s="365" t="s">
        <v>1246</v>
      </c>
      <c r="F36" s="365" t="s">
        <v>1247</v>
      </c>
      <c r="G36" s="365" t="s">
        <v>1248</v>
      </c>
      <c r="H36" s="365" t="s">
        <v>1234</v>
      </c>
      <c r="I36" s="365" t="s">
        <v>1249</v>
      </c>
      <c r="J36" s="365" t="s">
        <v>1250</v>
      </c>
      <c r="K36" s="365" t="s">
        <v>523</v>
      </c>
      <c r="L36" s="365" t="s">
        <v>1251</v>
      </c>
      <c r="M36" s="92" t="s">
        <v>1252</v>
      </c>
      <c r="N36" s="365" t="s">
        <v>552</v>
      </c>
      <c r="O36" s="365" t="s">
        <v>1253</v>
      </c>
      <c r="P36" s="365" t="s">
        <v>1254</v>
      </c>
      <c r="Q36" s="365" t="s">
        <v>1255</v>
      </c>
      <c r="R36" s="365" t="s">
        <v>530</v>
      </c>
      <c r="S36" s="365" t="s">
        <v>1256</v>
      </c>
      <c r="T36" s="365" t="s">
        <v>1257</v>
      </c>
    </row>
    <row r="37" spans="1:21" s="480" customFormat="1" ht="233.25" customHeight="1" thickBot="1">
      <c r="A37" s="365" t="s">
        <v>1258</v>
      </c>
      <c r="B37" s="365" t="s">
        <v>1259</v>
      </c>
      <c r="C37" s="365" t="s">
        <v>1091</v>
      </c>
      <c r="D37" s="365" t="s">
        <v>521</v>
      </c>
      <c r="E37" s="365" t="s">
        <v>1260</v>
      </c>
      <c r="F37" s="365" t="s">
        <v>1261</v>
      </c>
      <c r="G37" s="365" t="s">
        <v>1262</v>
      </c>
      <c r="H37" s="365" t="s">
        <v>1263</v>
      </c>
      <c r="I37" s="365" t="s">
        <v>1264</v>
      </c>
      <c r="J37" s="365" t="s">
        <v>1265</v>
      </c>
      <c r="K37" s="365" t="s">
        <v>523</v>
      </c>
      <c r="L37" s="365" t="s">
        <v>1266</v>
      </c>
      <c r="M37" s="365" t="s">
        <v>1267</v>
      </c>
      <c r="N37" s="365" t="s">
        <v>552</v>
      </c>
      <c r="O37" s="365" t="s">
        <v>1268</v>
      </c>
      <c r="P37" s="365" t="s">
        <v>1240</v>
      </c>
      <c r="Q37" s="365" t="s">
        <v>240</v>
      </c>
      <c r="R37" s="365" t="s">
        <v>1198</v>
      </c>
      <c r="S37" s="365" t="s">
        <v>1269</v>
      </c>
      <c r="T37" s="365" t="s">
        <v>1270</v>
      </c>
    </row>
    <row r="38" spans="1:21" s="480" customFormat="1" ht="90.75" thickBot="1">
      <c r="A38" s="365" t="s">
        <v>1271</v>
      </c>
      <c r="B38" s="365" t="s">
        <v>1272</v>
      </c>
      <c r="C38" s="365" t="s">
        <v>520</v>
      </c>
      <c r="D38" s="365" t="s">
        <v>521</v>
      </c>
      <c r="E38" s="365" t="s">
        <v>541</v>
      </c>
      <c r="F38" s="365" t="s">
        <v>542</v>
      </c>
      <c r="G38" s="365" t="s">
        <v>1273</v>
      </c>
      <c r="H38" s="365" t="s">
        <v>1274</v>
      </c>
      <c r="I38" s="365" t="s">
        <v>1275</v>
      </c>
      <c r="J38" s="365" t="s">
        <v>548</v>
      </c>
      <c r="K38" s="365" t="s">
        <v>549</v>
      </c>
      <c r="L38" s="365" t="s">
        <v>1276</v>
      </c>
      <c r="M38" s="365" t="s">
        <v>551</v>
      </c>
      <c r="N38" s="365" t="s">
        <v>552</v>
      </c>
      <c r="O38" s="365" t="s">
        <v>553</v>
      </c>
      <c r="P38" s="365" t="s">
        <v>553</v>
      </c>
      <c r="Q38" s="365" t="s">
        <v>528</v>
      </c>
      <c r="R38" s="365" t="s">
        <v>530</v>
      </c>
      <c r="S38" s="365" t="s">
        <v>555</v>
      </c>
      <c r="T38" s="365"/>
    </row>
    <row r="39" spans="1:21" s="480" customFormat="1" ht="165.75" thickBot="1">
      <c r="A39" s="365" t="s">
        <v>1277</v>
      </c>
      <c r="B39" s="365" t="s">
        <v>1278</v>
      </c>
      <c r="C39" s="365" t="s">
        <v>1091</v>
      </c>
      <c r="D39" s="365" t="s">
        <v>521</v>
      </c>
      <c r="E39" s="365" t="s">
        <v>1279</v>
      </c>
      <c r="F39" s="365" t="s">
        <v>1280</v>
      </c>
      <c r="G39" s="365" t="s">
        <v>1281</v>
      </c>
      <c r="H39" s="365" t="s">
        <v>1263</v>
      </c>
      <c r="I39" s="365" t="s">
        <v>1282</v>
      </c>
      <c r="J39" s="365" t="s">
        <v>1283</v>
      </c>
      <c r="K39" s="365" t="s">
        <v>523</v>
      </c>
      <c r="L39" s="365" t="s">
        <v>1284</v>
      </c>
      <c r="M39" s="365" t="s">
        <v>1285</v>
      </c>
      <c r="N39" s="365" t="s">
        <v>552</v>
      </c>
      <c r="O39" s="365" t="s">
        <v>1286</v>
      </c>
      <c r="P39" s="365" t="s">
        <v>1240</v>
      </c>
      <c r="Q39" s="365" t="s">
        <v>240</v>
      </c>
      <c r="R39" s="365" t="s">
        <v>1198</v>
      </c>
      <c r="S39" s="365" t="s">
        <v>1287</v>
      </c>
      <c r="T39" s="365" t="s">
        <v>1288</v>
      </c>
    </row>
    <row r="40" spans="1:21" s="480" customFormat="1" ht="235.5" customHeight="1" thickBot="1">
      <c r="A40" s="365" t="s">
        <v>1289</v>
      </c>
      <c r="B40" s="365" t="s">
        <v>1290</v>
      </c>
      <c r="C40" s="365" t="s">
        <v>520</v>
      </c>
      <c r="D40" s="365" t="s">
        <v>521</v>
      </c>
      <c r="E40" s="365" t="s">
        <v>1291</v>
      </c>
      <c r="F40" s="365" t="s">
        <v>1292</v>
      </c>
      <c r="G40" s="365" t="s">
        <v>1293</v>
      </c>
      <c r="H40" s="365" t="s">
        <v>1234</v>
      </c>
      <c r="I40" s="365" t="s">
        <v>1294</v>
      </c>
      <c r="J40" s="365" t="s">
        <v>1295</v>
      </c>
      <c r="K40" s="365" t="s">
        <v>523</v>
      </c>
      <c r="L40" s="365" t="s">
        <v>1296</v>
      </c>
      <c r="M40" s="365" t="s">
        <v>1297</v>
      </c>
      <c r="N40" s="365" t="s">
        <v>552</v>
      </c>
      <c r="O40" s="365" t="s">
        <v>1298</v>
      </c>
      <c r="P40" s="365" t="s">
        <v>1240</v>
      </c>
      <c r="Q40" s="365" t="s">
        <v>240</v>
      </c>
      <c r="R40" s="365" t="s">
        <v>1198</v>
      </c>
      <c r="S40" s="365" t="s">
        <v>1299</v>
      </c>
      <c r="T40" s="365" t="s">
        <v>1300</v>
      </c>
      <c r="U40" s="365"/>
    </row>
    <row r="41" spans="1:21" s="480" customFormat="1" ht="191.25" customHeight="1" thickBot="1">
      <c r="A41" s="365" t="s">
        <v>1301</v>
      </c>
      <c r="B41" s="365" t="s">
        <v>1302</v>
      </c>
      <c r="C41" s="365" t="s">
        <v>1091</v>
      </c>
      <c r="D41" s="365" t="s">
        <v>521</v>
      </c>
      <c r="E41" s="365" t="s">
        <v>1303</v>
      </c>
      <c r="F41" s="365" t="s">
        <v>1304</v>
      </c>
      <c r="G41" s="365" t="s">
        <v>1305</v>
      </c>
      <c r="H41" s="365" t="s">
        <v>1234</v>
      </c>
      <c r="I41" s="365" t="s">
        <v>1306</v>
      </c>
      <c r="J41" s="365" t="s">
        <v>1307</v>
      </c>
      <c r="K41" s="365" t="s">
        <v>523</v>
      </c>
      <c r="L41" s="365" t="s">
        <v>1308</v>
      </c>
      <c r="M41" s="365" t="s">
        <v>1309</v>
      </c>
      <c r="N41" s="365" t="s">
        <v>552</v>
      </c>
      <c r="O41" s="365" t="s">
        <v>1286</v>
      </c>
      <c r="P41" s="365" t="s">
        <v>1240</v>
      </c>
      <c r="Q41" s="365" t="s">
        <v>240</v>
      </c>
      <c r="R41" s="365" t="s">
        <v>1198</v>
      </c>
      <c r="S41" s="365" t="s">
        <v>1310</v>
      </c>
      <c r="T41" s="365"/>
    </row>
    <row r="48" spans="1:21" hidden="1"/>
    <row r="49" ht="50.1" hidden="1" customHeight="1"/>
    <row r="50" ht="50.1" hidden="1" customHeight="1"/>
    <row r="51" ht="50.1" hidden="1" customHeight="1"/>
    <row r="52" ht="50.1" hidden="1" customHeight="1"/>
    <row r="53" ht="50.1" hidden="1" customHeight="1"/>
    <row r="54" ht="120" hidden="1" customHeight="1"/>
    <row r="55" ht="50.1" hidden="1" customHeight="1"/>
    <row r="56" ht="50.1" hidden="1" customHeight="1"/>
    <row r="57" ht="120" hidden="1" customHeight="1"/>
    <row r="58" ht="50.1" hidden="1" customHeight="1"/>
    <row r="59" ht="50.1" hidden="1" customHeight="1"/>
    <row r="60" ht="50.1" hidden="1" customHeight="1"/>
    <row r="61" hidden="1"/>
    <row r="62" hidden="1"/>
    <row r="63" ht="50.1" hidden="1" customHeight="1"/>
    <row r="64" ht="50.1" hidden="1" customHeight="1"/>
    <row r="65" ht="50.1" hidden="1" customHeight="1"/>
    <row r="66" ht="50.1" hidden="1" customHeight="1"/>
    <row r="67" ht="50.1" hidden="1" customHeight="1"/>
    <row r="68" ht="50.1" hidden="1" customHeight="1"/>
    <row r="69" hidden="1"/>
    <row r="70" hidden="1"/>
    <row r="71" hidden="1"/>
    <row r="72" hidden="1"/>
    <row r="76" ht="65.25" customHeight="1"/>
    <row r="79" ht="49.5" customHeight="1"/>
    <row r="81" ht="35.25" customHeight="1"/>
    <row r="82" ht="27.75" customHeight="1"/>
    <row r="100" ht="42" customHeight="1"/>
    <row r="103" ht="49.5" customHeight="1"/>
    <row r="105" ht="35.25" customHeight="1"/>
    <row r="106" ht="27.75" customHeight="1"/>
    <row r="113" ht="25.5" customHeight="1"/>
    <row r="117" ht="36" customHeight="1"/>
    <row r="190" spans="1:1" ht="18.75" customHeight="1"/>
    <row r="192" spans="1:1">
      <c r="A192" s="482"/>
    </row>
    <row r="199" spans="3:3">
      <c r="C199" s="473" t="s">
        <v>972</v>
      </c>
    </row>
    <row r="218" ht="35.25" customHeight="1"/>
    <row r="242" ht="29.25" customHeight="1"/>
    <row r="261" spans="1:1" ht="52.5" customHeight="1"/>
    <row r="266" spans="1:1" ht="31.5" customHeight="1"/>
    <row r="268" spans="1:1">
      <c r="A268" s="483"/>
    </row>
    <row r="269" spans="1:1">
      <c r="A269" s="483"/>
    </row>
    <row r="290" spans="1:1" ht="31.5" customHeight="1"/>
    <row r="292" spans="1:1">
      <c r="A292" s="483"/>
    </row>
    <row r="293" spans="1:1">
      <c r="A293" s="483"/>
    </row>
    <row r="370" ht="33.75" customHeight="1"/>
    <row r="390" ht="36.75" customHeight="1"/>
    <row r="414" ht="36.75" customHeight="1"/>
    <row r="438" ht="66.75" customHeight="1"/>
    <row r="471" ht="33.75" customHeight="1"/>
    <row r="479" ht="46.5" customHeight="1"/>
    <row r="495" ht="28.5" customHeight="1"/>
    <row r="519" ht="36.75" customHeight="1"/>
    <row r="543" spans="4:4" ht="36.75" customHeight="1">
      <c r="D543" s="482"/>
    </row>
    <row r="544" spans="4:4" ht="29.25" customHeight="1">
      <c r="D544" s="482"/>
    </row>
    <row r="545" spans="4:4">
      <c r="D545" s="482"/>
    </row>
    <row r="546" spans="4:4">
      <c r="D546" s="482"/>
    </row>
    <row r="547" spans="4:4" ht="78" customHeight="1">
      <c r="D547" s="482"/>
    </row>
    <row r="548" spans="4:4">
      <c r="D548" s="484"/>
    </row>
    <row r="549" spans="4:4" ht="42" customHeight="1">
      <c r="D549" s="485"/>
    </row>
    <row r="550" spans="4:4">
      <c r="D550" s="484"/>
    </row>
    <row r="551" spans="4:4">
      <c r="D551" s="486"/>
    </row>
    <row r="552" spans="4:4">
      <c r="D552" s="484"/>
    </row>
    <row r="553" spans="4:4">
      <c r="D553" s="485"/>
    </row>
    <row r="554" spans="4:4">
      <c r="D554" s="486"/>
    </row>
    <row r="567" ht="36.75" customHeight="1"/>
    <row r="591" ht="36.75" customHeight="1"/>
    <row r="615" ht="35.25" customHeight="1"/>
    <row r="663" ht="28.5" customHeight="1"/>
    <row r="687" ht="32.25" customHeight="1"/>
    <row r="711" ht="31.5" customHeight="1"/>
  </sheetData>
  <autoFilter ref="A29:T41" xr:uid="{3FCF1A1D-7D9C-4DB3-AD30-AE6E3C9A78CC}"/>
  <mergeCells count="1">
    <mergeCell ref="A28:T28"/>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2D169-4E86-4BAA-868C-25CB2CB09314}">
  <sheetPr>
    <tabColor rgb="FFFFFF00"/>
  </sheetPr>
  <dimension ref="A2:G734"/>
  <sheetViews>
    <sheetView zoomScaleNormal="100" workbookViewId="0">
      <selection activeCell="B722" sqref="B722"/>
    </sheetView>
  </sheetViews>
  <sheetFormatPr baseColWidth="10" defaultColWidth="9.140625" defaultRowHeight="15"/>
  <cols>
    <col min="1" max="1" width="30.7109375" customWidth="1"/>
    <col min="2" max="2" width="60.7109375" customWidth="1"/>
    <col min="7" max="7" width="47" customWidth="1"/>
  </cols>
  <sheetData>
    <row r="2" spans="1:2" ht="19.5" hidden="1" thickBot="1">
      <c r="A2" s="562" t="s">
        <v>269</v>
      </c>
      <c r="B2" s="562"/>
    </row>
    <row r="3" spans="1:2" ht="50.1" hidden="1" customHeight="1" thickBot="1">
      <c r="A3" s="701" t="s">
        <v>270</v>
      </c>
      <c r="B3" s="702"/>
    </row>
    <row r="4" spans="1:2" ht="50.1" hidden="1" customHeight="1" thickBot="1">
      <c r="A4" s="79" t="s">
        <v>271</v>
      </c>
      <c r="B4" s="80" t="s">
        <v>272</v>
      </c>
    </row>
    <row r="5" spans="1:2" ht="50.1" hidden="1" customHeight="1" thickBot="1">
      <c r="A5" s="79" t="s">
        <v>273</v>
      </c>
      <c r="B5" s="80" t="s">
        <v>274</v>
      </c>
    </row>
    <row r="6" spans="1:2" ht="50.1" hidden="1" customHeight="1" thickBot="1">
      <c r="A6" s="79" t="s">
        <v>275</v>
      </c>
      <c r="B6" s="80" t="s">
        <v>276</v>
      </c>
    </row>
    <row r="7" spans="1:2" ht="50.1" hidden="1" customHeight="1" thickBot="1">
      <c r="A7" s="81" t="s">
        <v>277</v>
      </c>
      <c r="B7" s="82" t="s">
        <v>278</v>
      </c>
    </row>
    <row r="8" spans="1:2" ht="120" hidden="1" customHeight="1" thickBot="1">
      <c r="A8" s="83" t="s">
        <v>279</v>
      </c>
      <c r="B8" s="84" t="s">
        <v>280</v>
      </c>
    </row>
    <row r="9" spans="1:2" ht="50.1" hidden="1" customHeight="1" thickBot="1">
      <c r="A9" s="84" t="s">
        <v>281</v>
      </c>
      <c r="B9" s="82" t="s">
        <v>282</v>
      </c>
    </row>
    <row r="10" spans="1:2" ht="50.1" hidden="1" customHeight="1" thickBot="1">
      <c r="A10" s="81" t="s">
        <v>283</v>
      </c>
      <c r="B10" s="82" t="s">
        <v>284</v>
      </c>
    </row>
    <row r="11" spans="1:2" ht="120" hidden="1" customHeight="1" thickBot="1">
      <c r="A11" s="84" t="s">
        <v>285</v>
      </c>
      <c r="B11" s="84" t="s">
        <v>286</v>
      </c>
    </row>
    <row r="12" spans="1:2" ht="50.1" hidden="1" customHeight="1" thickBot="1">
      <c r="A12" s="81" t="s">
        <v>287</v>
      </c>
      <c r="B12" s="82" t="s">
        <v>288</v>
      </c>
    </row>
    <row r="13" spans="1:2" ht="50.1" hidden="1" customHeight="1" thickBot="1">
      <c r="A13" s="81" t="s">
        <v>289</v>
      </c>
      <c r="B13" s="82" t="s">
        <v>290</v>
      </c>
    </row>
    <row r="14" spans="1:2" ht="50.1" hidden="1" customHeight="1" thickBot="1">
      <c r="A14" s="81" t="s">
        <v>291</v>
      </c>
      <c r="B14" s="82" t="s">
        <v>292</v>
      </c>
    </row>
    <row r="15" spans="1:2" ht="30.75" hidden="1" thickBot="1">
      <c r="A15" s="84" t="s">
        <v>293</v>
      </c>
      <c r="B15" s="84" t="s">
        <v>294</v>
      </c>
    </row>
    <row r="16" spans="1:2" ht="15.75" hidden="1" thickBot="1">
      <c r="A16" s="81" t="s">
        <v>295</v>
      </c>
      <c r="B16" s="82" t="s">
        <v>296</v>
      </c>
    </row>
    <row r="17" spans="1:2" ht="50.1" hidden="1" customHeight="1" thickBot="1">
      <c r="A17" s="81" t="s">
        <v>297</v>
      </c>
      <c r="B17" s="82" t="s">
        <v>298</v>
      </c>
    </row>
    <row r="18" spans="1:2" ht="50.1" hidden="1" customHeight="1" thickBot="1">
      <c r="A18" s="81" t="s">
        <v>299</v>
      </c>
      <c r="B18" s="82" t="s">
        <v>300</v>
      </c>
    </row>
    <row r="19" spans="1:2" ht="50.1" hidden="1" customHeight="1" thickBot="1">
      <c r="A19" s="81" t="s">
        <v>301</v>
      </c>
      <c r="B19" s="82" t="s">
        <v>302</v>
      </c>
    </row>
    <row r="20" spans="1:2" ht="50.1" hidden="1" customHeight="1" thickBot="1">
      <c r="A20" s="85" t="s">
        <v>303</v>
      </c>
      <c r="B20" s="82" t="s">
        <v>304</v>
      </c>
    </row>
    <row r="21" spans="1:2" ht="50.1" hidden="1" customHeight="1" thickBot="1">
      <c r="A21" s="81" t="s">
        <v>305</v>
      </c>
      <c r="B21" s="82" t="s">
        <v>306</v>
      </c>
    </row>
    <row r="22" spans="1:2" ht="50.1" hidden="1" customHeight="1" thickBot="1">
      <c r="A22" s="81" t="s">
        <v>307</v>
      </c>
      <c r="B22" s="82" t="s">
        <v>308</v>
      </c>
    </row>
    <row r="23" spans="1:2" hidden="1"/>
    <row r="24" spans="1:2" hidden="1"/>
    <row r="25" spans="1:2" hidden="1">
      <c r="A25" s="86" t="s">
        <v>309</v>
      </c>
    </row>
    <row r="26" spans="1:2" hidden="1">
      <c r="A26" s="10" t="s">
        <v>310</v>
      </c>
    </row>
    <row r="27" spans="1:2" ht="15.75" thickBot="1">
      <c r="A27" s="10"/>
    </row>
    <row r="28" spans="1:2" ht="16.5" thickBot="1">
      <c r="A28" s="697" t="s">
        <v>269</v>
      </c>
      <c r="B28" s="698"/>
    </row>
    <row r="29" spans="1:2" ht="16.5" thickBot="1">
      <c r="A29" s="695" t="s">
        <v>856</v>
      </c>
      <c r="B29" s="696"/>
    </row>
    <row r="30" spans="1:2" ht="65.25" customHeight="1">
      <c r="A30" s="370" t="s">
        <v>271</v>
      </c>
      <c r="B30" s="358" t="s">
        <v>1183</v>
      </c>
    </row>
    <row r="31" spans="1:2">
      <c r="A31" s="371" t="s">
        <v>857</v>
      </c>
      <c r="B31" s="359" t="s">
        <v>858</v>
      </c>
    </row>
    <row r="32" spans="1:2">
      <c r="A32" s="371" t="s">
        <v>275</v>
      </c>
      <c r="B32" s="359" t="s">
        <v>521</v>
      </c>
    </row>
    <row r="33" spans="1:2" ht="49.5" customHeight="1">
      <c r="A33" s="371" t="s">
        <v>277</v>
      </c>
      <c r="B33" s="359" t="s">
        <v>1092</v>
      </c>
    </row>
    <row r="34" spans="1:2">
      <c r="A34" s="371" t="s">
        <v>279</v>
      </c>
      <c r="B34" s="359" t="s">
        <v>522</v>
      </c>
    </row>
    <row r="35" spans="1:2" ht="35.25" customHeight="1">
      <c r="A35" s="371" t="s">
        <v>281</v>
      </c>
      <c r="B35" s="359" t="s">
        <v>1093</v>
      </c>
    </row>
    <row r="36" spans="1:2" ht="27.75" customHeight="1">
      <c r="A36" s="371" t="s">
        <v>283</v>
      </c>
      <c r="B36" s="359" t="s">
        <v>876</v>
      </c>
    </row>
    <row r="37" spans="1:2" ht="51">
      <c r="A37" s="371" t="s">
        <v>285</v>
      </c>
      <c r="B37" s="359" t="s">
        <v>1094</v>
      </c>
    </row>
    <row r="38" spans="1:2" ht="63.75">
      <c r="A38" s="371" t="s">
        <v>287</v>
      </c>
      <c r="B38" s="359" t="s">
        <v>1095</v>
      </c>
    </row>
    <row r="39" spans="1:2">
      <c r="A39" s="371" t="s">
        <v>289</v>
      </c>
      <c r="B39" s="359" t="s">
        <v>523</v>
      </c>
    </row>
    <row r="40" spans="1:2" ht="51.75">
      <c r="A40" s="371" t="s">
        <v>291</v>
      </c>
      <c r="B40" s="373" t="s">
        <v>880</v>
      </c>
    </row>
    <row r="41" spans="1:2" ht="25.5">
      <c r="A41" s="371" t="s">
        <v>293</v>
      </c>
      <c r="B41" s="359" t="s">
        <v>1096</v>
      </c>
    </row>
    <row r="42" spans="1:2">
      <c r="A42" s="371" t="s">
        <v>295</v>
      </c>
      <c r="B42" s="359" t="s">
        <v>552</v>
      </c>
    </row>
    <row r="43" spans="1:2">
      <c r="A43" s="371" t="s">
        <v>297</v>
      </c>
      <c r="B43" s="359" t="s">
        <v>878</v>
      </c>
    </row>
    <row r="44" spans="1:2">
      <c r="A44" s="371" t="s">
        <v>299</v>
      </c>
      <c r="B44" s="359" t="s">
        <v>878</v>
      </c>
    </row>
    <row r="45" spans="1:2">
      <c r="A45" s="371" t="s">
        <v>301</v>
      </c>
      <c r="B45" s="359" t="s">
        <v>528</v>
      </c>
    </row>
    <row r="46" spans="1:2" ht="15.75">
      <c r="A46" s="371" t="s">
        <v>529</v>
      </c>
      <c r="B46" s="359" t="s">
        <v>530</v>
      </c>
    </row>
    <row r="47" spans="1:2" ht="51">
      <c r="A47" s="371" t="s">
        <v>305</v>
      </c>
      <c r="B47" s="359" t="s">
        <v>879</v>
      </c>
    </row>
    <row r="48" spans="1:2" ht="39" thickBot="1">
      <c r="A48" s="372" t="s">
        <v>307</v>
      </c>
      <c r="B48" s="360" t="s">
        <v>1097</v>
      </c>
    </row>
    <row r="51" spans="1:2" ht="19.5" hidden="1" thickBot="1">
      <c r="A51" s="562" t="s">
        <v>269</v>
      </c>
      <c r="B51" s="562"/>
    </row>
    <row r="52" spans="1:2" ht="50.1" hidden="1" customHeight="1">
      <c r="A52" s="701" t="s">
        <v>270</v>
      </c>
      <c r="B52" s="702"/>
    </row>
    <row r="53" spans="1:2" ht="50.1" hidden="1" customHeight="1">
      <c r="A53" s="79" t="s">
        <v>271</v>
      </c>
      <c r="B53" s="80" t="s">
        <v>272</v>
      </c>
    </row>
    <row r="54" spans="1:2" ht="50.1" hidden="1" customHeight="1">
      <c r="A54" s="79" t="s">
        <v>273</v>
      </c>
      <c r="B54" s="80" t="s">
        <v>274</v>
      </c>
    </row>
    <row r="55" spans="1:2" ht="50.1" hidden="1" customHeight="1">
      <c r="A55" s="79" t="s">
        <v>275</v>
      </c>
      <c r="B55" s="80" t="s">
        <v>276</v>
      </c>
    </row>
    <row r="56" spans="1:2" ht="50.1" hidden="1" customHeight="1">
      <c r="A56" s="81" t="s">
        <v>277</v>
      </c>
      <c r="B56" s="82" t="s">
        <v>278</v>
      </c>
    </row>
    <row r="57" spans="1:2" ht="120" hidden="1" customHeight="1">
      <c r="A57" s="83" t="s">
        <v>279</v>
      </c>
      <c r="B57" s="84" t="s">
        <v>280</v>
      </c>
    </row>
    <row r="58" spans="1:2" ht="50.1" hidden="1" customHeight="1">
      <c r="A58" s="84" t="s">
        <v>281</v>
      </c>
      <c r="B58" s="82" t="s">
        <v>282</v>
      </c>
    </row>
    <row r="59" spans="1:2" ht="50.1" hidden="1" customHeight="1">
      <c r="A59" s="81" t="s">
        <v>283</v>
      </c>
      <c r="B59" s="82" t="s">
        <v>284</v>
      </c>
    </row>
    <row r="60" spans="1:2" ht="120" hidden="1" customHeight="1">
      <c r="A60" s="84" t="s">
        <v>285</v>
      </c>
      <c r="B60" s="84" t="s">
        <v>286</v>
      </c>
    </row>
    <row r="61" spans="1:2" ht="50.1" hidden="1" customHeight="1">
      <c r="A61" s="81" t="s">
        <v>287</v>
      </c>
      <c r="B61" s="82" t="s">
        <v>288</v>
      </c>
    </row>
    <row r="62" spans="1:2" ht="50.1" hidden="1" customHeight="1">
      <c r="A62" s="81" t="s">
        <v>289</v>
      </c>
      <c r="B62" s="82" t="s">
        <v>290</v>
      </c>
    </row>
    <row r="63" spans="1:2" ht="50.1" hidden="1" customHeight="1">
      <c r="A63" s="81" t="s">
        <v>291</v>
      </c>
      <c r="B63" s="82" t="s">
        <v>292</v>
      </c>
    </row>
    <row r="64" spans="1:2" ht="30.75" hidden="1" thickBot="1">
      <c r="A64" s="84" t="s">
        <v>293</v>
      </c>
      <c r="B64" s="84" t="s">
        <v>294</v>
      </c>
    </row>
    <row r="65" spans="1:2" ht="15.75" hidden="1" thickBot="1">
      <c r="A65" s="81" t="s">
        <v>295</v>
      </c>
      <c r="B65" s="82" t="s">
        <v>296</v>
      </c>
    </row>
    <row r="66" spans="1:2" ht="50.1" hidden="1" customHeight="1">
      <c r="A66" s="81" t="s">
        <v>297</v>
      </c>
      <c r="B66" s="82" t="s">
        <v>298</v>
      </c>
    </row>
    <row r="67" spans="1:2" ht="50.1" hidden="1" customHeight="1">
      <c r="A67" s="81" t="s">
        <v>299</v>
      </c>
      <c r="B67" s="82" t="s">
        <v>300</v>
      </c>
    </row>
    <row r="68" spans="1:2" ht="50.1" hidden="1" customHeight="1">
      <c r="A68" s="81" t="s">
        <v>301</v>
      </c>
      <c r="B68" s="82" t="s">
        <v>302</v>
      </c>
    </row>
    <row r="69" spans="1:2" ht="50.1" hidden="1" customHeight="1">
      <c r="A69" s="85" t="s">
        <v>303</v>
      </c>
      <c r="B69" s="82" t="s">
        <v>304</v>
      </c>
    </row>
    <row r="70" spans="1:2" ht="50.1" hidden="1" customHeight="1">
      <c r="A70" s="81" t="s">
        <v>305</v>
      </c>
      <c r="B70" s="82" t="s">
        <v>306</v>
      </c>
    </row>
    <row r="71" spans="1:2" ht="50.1" hidden="1" customHeight="1">
      <c r="A71" s="81" t="s">
        <v>307</v>
      </c>
      <c r="B71" s="82" t="s">
        <v>308</v>
      </c>
    </row>
    <row r="72" spans="1:2" hidden="1"/>
    <row r="73" spans="1:2" hidden="1"/>
    <row r="74" spans="1:2" hidden="1">
      <c r="A74" s="86" t="s">
        <v>309</v>
      </c>
    </row>
    <row r="75" spans="1:2" hidden="1">
      <c r="A75" s="10" t="s">
        <v>310</v>
      </c>
    </row>
    <row r="76" spans="1:2" ht="15.75" thickBot="1">
      <c r="A76" s="10"/>
    </row>
    <row r="77" spans="1:2" ht="16.5" thickBot="1">
      <c r="A77" s="697" t="s">
        <v>269</v>
      </c>
      <c r="B77" s="698"/>
    </row>
    <row r="78" spans="1:2" ht="16.5" thickBot="1">
      <c r="A78" s="695" t="s">
        <v>856</v>
      </c>
      <c r="B78" s="696"/>
    </row>
    <row r="79" spans="1:2" ht="65.25" customHeight="1">
      <c r="A79" s="370" t="s">
        <v>271</v>
      </c>
      <c r="B79" s="358" t="s">
        <v>1184</v>
      </c>
    </row>
    <row r="80" spans="1:2">
      <c r="A80" s="439" t="s">
        <v>857</v>
      </c>
      <c r="B80" s="440" t="s">
        <v>1098</v>
      </c>
    </row>
    <row r="81" spans="1:2">
      <c r="A81" s="371" t="s">
        <v>275</v>
      </c>
      <c r="B81" s="359" t="s">
        <v>521</v>
      </c>
    </row>
    <row r="82" spans="1:2" ht="49.5" customHeight="1">
      <c r="A82" s="371" t="s">
        <v>277</v>
      </c>
      <c r="B82" s="359" t="s">
        <v>1092</v>
      </c>
    </row>
    <row r="83" spans="1:2">
      <c r="A83" s="371" t="s">
        <v>279</v>
      </c>
      <c r="B83" s="359" t="s">
        <v>522</v>
      </c>
    </row>
    <row r="84" spans="1:2" ht="35.25" customHeight="1">
      <c r="A84" s="371" t="s">
        <v>281</v>
      </c>
      <c r="B84" s="359" t="s">
        <v>1093</v>
      </c>
    </row>
    <row r="85" spans="1:2" ht="27.75" customHeight="1">
      <c r="A85" s="371" t="s">
        <v>283</v>
      </c>
      <c r="B85" s="359" t="s">
        <v>876</v>
      </c>
    </row>
    <row r="86" spans="1:2" ht="51">
      <c r="A86" s="371" t="s">
        <v>285</v>
      </c>
      <c r="B86" s="359" t="s">
        <v>1094</v>
      </c>
    </row>
    <row r="87" spans="1:2" ht="63.75">
      <c r="A87" s="371" t="s">
        <v>287</v>
      </c>
      <c r="B87" s="359" t="s">
        <v>1095</v>
      </c>
    </row>
    <row r="88" spans="1:2">
      <c r="A88" s="371" t="s">
        <v>289</v>
      </c>
      <c r="B88" s="359" t="s">
        <v>523</v>
      </c>
    </row>
    <row r="89" spans="1:2" ht="51.75">
      <c r="A89" s="371" t="s">
        <v>291</v>
      </c>
      <c r="B89" s="373" t="s">
        <v>880</v>
      </c>
    </row>
    <row r="90" spans="1:2" ht="25.5">
      <c r="A90" s="371" t="s">
        <v>293</v>
      </c>
      <c r="B90" s="359" t="s">
        <v>1096</v>
      </c>
    </row>
    <row r="91" spans="1:2">
      <c r="A91" s="371" t="s">
        <v>295</v>
      </c>
      <c r="B91" s="359" t="s">
        <v>552</v>
      </c>
    </row>
    <row r="92" spans="1:2">
      <c r="A92" s="371" t="s">
        <v>297</v>
      </c>
      <c r="B92" s="359" t="s">
        <v>878</v>
      </c>
    </row>
    <row r="93" spans="1:2">
      <c r="A93" s="371" t="s">
        <v>299</v>
      </c>
      <c r="B93" s="359" t="s">
        <v>878</v>
      </c>
    </row>
    <row r="94" spans="1:2">
      <c r="A94" s="371" t="s">
        <v>301</v>
      </c>
      <c r="B94" s="359" t="s">
        <v>528</v>
      </c>
    </row>
    <row r="95" spans="1:2" ht="15.75">
      <c r="A95" s="371" t="s">
        <v>529</v>
      </c>
      <c r="B95" s="359" t="s">
        <v>530</v>
      </c>
    </row>
    <row r="96" spans="1:2" ht="51">
      <c r="A96" s="371" t="s">
        <v>305</v>
      </c>
      <c r="B96" s="359" t="s">
        <v>879</v>
      </c>
    </row>
    <row r="97" spans="1:2" ht="39" thickBot="1">
      <c r="A97" s="372" t="s">
        <v>307</v>
      </c>
      <c r="B97" s="360" t="s">
        <v>1097</v>
      </c>
    </row>
    <row r="100" spans="1:2" ht="15.75" thickBot="1">
      <c r="A100" s="10"/>
    </row>
    <row r="101" spans="1:2" ht="16.5" thickBot="1">
      <c r="A101" s="697" t="s">
        <v>269</v>
      </c>
      <c r="B101" s="698"/>
    </row>
    <row r="102" spans="1:2" ht="16.5" thickBot="1">
      <c r="A102" s="708" t="s">
        <v>1099</v>
      </c>
      <c r="B102" s="709"/>
    </row>
    <row r="103" spans="1:2" ht="42" customHeight="1">
      <c r="A103" s="370" t="s">
        <v>271</v>
      </c>
      <c r="B103" s="358" t="s">
        <v>563</v>
      </c>
    </row>
    <row r="104" spans="1:2">
      <c r="A104" s="439" t="s">
        <v>273</v>
      </c>
      <c r="B104" s="440" t="s">
        <v>1091</v>
      </c>
    </row>
    <row r="105" spans="1:2">
      <c r="A105" s="371" t="s">
        <v>275</v>
      </c>
      <c r="B105" s="359" t="s">
        <v>521</v>
      </c>
    </row>
    <row r="106" spans="1:2" ht="49.5" customHeight="1">
      <c r="A106" s="371" t="s">
        <v>277</v>
      </c>
      <c r="B106" s="359" t="s">
        <v>1100</v>
      </c>
    </row>
    <row r="107" spans="1:2">
      <c r="A107" s="371"/>
      <c r="B107" s="359" t="s">
        <v>1101</v>
      </c>
    </row>
    <row r="108" spans="1:2" ht="35.25" customHeight="1">
      <c r="A108" s="371" t="s">
        <v>1102</v>
      </c>
      <c r="B108" s="359" t="s">
        <v>1105</v>
      </c>
    </row>
    <row r="109" spans="1:2" ht="27.75" customHeight="1">
      <c r="A109" s="371" t="s">
        <v>1103</v>
      </c>
      <c r="B109" s="359" t="s">
        <v>1112</v>
      </c>
    </row>
    <row r="110" spans="1:2" ht="38.25">
      <c r="A110" s="371" t="s">
        <v>285</v>
      </c>
      <c r="B110" s="359" t="s">
        <v>1106</v>
      </c>
    </row>
    <row r="111" spans="1:2" ht="63.75">
      <c r="A111" s="371" t="s">
        <v>287</v>
      </c>
      <c r="B111" s="359" t="s">
        <v>1107</v>
      </c>
    </row>
    <row r="112" spans="1:2">
      <c r="A112" s="371" t="s">
        <v>289</v>
      </c>
      <c r="B112" s="359" t="s">
        <v>523</v>
      </c>
    </row>
    <row r="113" spans="1:2" ht="39">
      <c r="A113" s="371" t="s">
        <v>291</v>
      </c>
      <c r="B113" s="373" t="s">
        <v>1108</v>
      </c>
    </row>
    <row r="114" spans="1:2" ht="25.5">
      <c r="A114" s="371" t="s">
        <v>293</v>
      </c>
      <c r="B114" s="359" t="s">
        <v>1113</v>
      </c>
    </row>
    <row r="115" spans="1:2">
      <c r="A115" s="371" t="s">
        <v>295</v>
      </c>
      <c r="B115" s="359" t="s">
        <v>552</v>
      </c>
    </row>
    <row r="116" spans="1:2" ht="25.5" customHeight="1">
      <c r="A116" s="371" t="s">
        <v>297</v>
      </c>
      <c r="B116" s="710" t="s">
        <v>1109</v>
      </c>
    </row>
    <row r="117" spans="1:2">
      <c r="A117" s="371" t="s">
        <v>299</v>
      </c>
      <c r="B117" s="711"/>
    </row>
    <row r="118" spans="1:2">
      <c r="A118" s="371" t="s">
        <v>301</v>
      </c>
      <c r="B118" s="359" t="s">
        <v>528</v>
      </c>
    </row>
    <row r="119" spans="1:2" ht="15.75">
      <c r="A119" s="371" t="s">
        <v>529</v>
      </c>
      <c r="B119" s="359" t="s">
        <v>530</v>
      </c>
    </row>
    <row r="120" spans="1:2" ht="36" customHeight="1">
      <c r="A120" s="371" t="s">
        <v>305</v>
      </c>
      <c r="B120" s="359" t="s">
        <v>1110</v>
      </c>
    </row>
    <row r="121" spans="1:2" ht="39" thickBot="1">
      <c r="A121" s="372" t="s">
        <v>307</v>
      </c>
      <c r="B121" s="360" t="s">
        <v>1111</v>
      </c>
    </row>
    <row r="122" spans="1:2">
      <c r="A122" s="437" t="s">
        <v>1104</v>
      </c>
      <c r="B122" s="222"/>
    </row>
    <row r="123" spans="1:2">
      <c r="A123" s="222"/>
      <c r="B123" s="222"/>
    </row>
    <row r="124" spans="1:2" ht="15.75" thickBot="1">
      <c r="A124" s="436"/>
      <c r="B124" s="222"/>
    </row>
    <row r="125" spans="1:2" ht="15.75" thickBot="1">
      <c r="A125" s="703" t="s">
        <v>269</v>
      </c>
      <c r="B125" s="704"/>
    </row>
    <row r="126" spans="1:2" ht="16.5" thickBot="1">
      <c r="A126" s="695" t="s">
        <v>859</v>
      </c>
      <c r="B126" s="696"/>
    </row>
    <row r="127" spans="1:2">
      <c r="A127" s="358" t="s">
        <v>271</v>
      </c>
      <c r="B127" s="374" t="s">
        <v>490</v>
      </c>
    </row>
    <row r="128" spans="1:2">
      <c r="A128" s="359" t="s">
        <v>273</v>
      </c>
      <c r="B128" s="356" t="s">
        <v>520</v>
      </c>
    </row>
    <row r="129" spans="1:2">
      <c r="A129" s="359" t="s">
        <v>275</v>
      </c>
      <c r="B129" s="356" t="s">
        <v>521</v>
      </c>
    </row>
    <row r="130" spans="1:2" ht="51">
      <c r="A130" s="359" t="s">
        <v>277</v>
      </c>
      <c r="B130" s="356" t="s">
        <v>881</v>
      </c>
    </row>
    <row r="131" spans="1:2">
      <c r="A131" s="359" t="s">
        <v>279</v>
      </c>
      <c r="B131" s="356" t="s">
        <v>522</v>
      </c>
    </row>
    <row r="132" spans="1:2">
      <c r="A132" s="359" t="s">
        <v>281</v>
      </c>
      <c r="B132" s="356" t="s">
        <v>528</v>
      </c>
    </row>
    <row r="133" spans="1:2">
      <c r="A133" s="359" t="s">
        <v>283</v>
      </c>
      <c r="B133" s="356" t="s">
        <v>528</v>
      </c>
    </row>
    <row r="134" spans="1:2" ht="25.5">
      <c r="A134" s="359" t="s">
        <v>285</v>
      </c>
      <c r="B134" s="356" t="s">
        <v>1086</v>
      </c>
    </row>
    <row r="135" spans="1:2" ht="76.5">
      <c r="A135" s="359" t="s">
        <v>287</v>
      </c>
      <c r="B135" s="356" t="s">
        <v>882</v>
      </c>
    </row>
    <row r="136" spans="1:2">
      <c r="A136" s="359" t="s">
        <v>289</v>
      </c>
      <c r="B136" s="356" t="s">
        <v>549</v>
      </c>
    </row>
    <row r="137" spans="1:2" ht="25.5">
      <c r="A137" s="359" t="s">
        <v>291</v>
      </c>
      <c r="B137" s="356" t="s">
        <v>886</v>
      </c>
    </row>
    <row r="138" spans="1:2">
      <c r="A138" s="359" t="s">
        <v>293</v>
      </c>
      <c r="B138" s="356" t="s">
        <v>883</v>
      </c>
    </row>
    <row r="139" spans="1:2" ht="25.5">
      <c r="A139" s="359" t="s">
        <v>295</v>
      </c>
      <c r="B139" s="356" t="s">
        <v>884</v>
      </c>
    </row>
    <row r="140" spans="1:2">
      <c r="A140" s="359" t="s">
        <v>297</v>
      </c>
      <c r="B140" s="356" t="s">
        <v>527</v>
      </c>
    </row>
    <row r="141" spans="1:2">
      <c r="A141" s="359" t="s">
        <v>299</v>
      </c>
      <c r="B141" s="356" t="s">
        <v>527</v>
      </c>
    </row>
    <row r="142" spans="1:2">
      <c r="A142" s="359" t="s">
        <v>301</v>
      </c>
      <c r="B142" s="356" t="s">
        <v>528</v>
      </c>
    </row>
    <row r="143" spans="1:2" ht="15.75">
      <c r="A143" s="359" t="s">
        <v>529</v>
      </c>
      <c r="B143" s="356" t="s">
        <v>530</v>
      </c>
    </row>
    <row r="144" spans="1:2">
      <c r="A144" s="359" t="s">
        <v>305</v>
      </c>
      <c r="B144" s="356" t="s">
        <v>885</v>
      </c>
    </row>
    <row r="145" spans="1:2" ht="16.5" thickBot="1">
      <c r="A145" s="360" t="s">
        <v>307</v>
      </c>
      <c r="B145" s="357"/>
    </row>
    <row r="148" spans="1:2" ht="15.75" thickBot="1">
      <c r="A148" s="10"/>
    </row>
    <row r="149" spans="1:2" ht="16.5" thickBot="1">
      <c r="A149" s="697" t="s">
        <v>269</v>
      </c>
      <c r="B149" s="698"/>
    </row>
    <row r="150" spans="1:2" ht="16.5" thickBot="1">
      <c r="A150" s="695" t="s">
        <v>860</v>
      </c>
      <c r="B150" s="696"/>
    </row>
    <row r="151" spans="1:2">
      <c r="A151" s="358" t="s">
        <v>271</v>
      </c>
      <c r="B151" s="374" t="s">
        <v>490</v>
      </c>
    </row>
    <row r="152" spans="1:2">
      <c r="A152" s="359" t="s">
        <v>273</v>
      </c>
      <c r="B152" s="356" t="s">
        <v>520</v>
      </c>
    </row>
    <row r="153" spans="1:2">
      <c r="A153" s="359" t="s">
        <v>275</v>
      </c>
      <c r="B153" s="356" t="s">
        <v>521</v>
      </c>
    </row>
    <row r="154" spans="1:2" ht="38.25">
      <c r="A154" s="359" t="s">
        <v>277</v>
      </c>
      <c r="B154" s="356" t="s">
        <v>887</v>
      </c>
    </row>
    <row r="155" spans="1:2">
      <c r="A155" s="359" t="s">
        <v>279</v>
      </c>
      <c r="B155" s="356" t="s">
        <v>522</v>
      </c>
    </row>
    <row r="156" spans="1:2" ht="25.5">
      <c r="A156" s="359" t="s">
        <v>281</v>
      </c>
      <c r="B156" s="356" t="s">
        <v>890</v>
      </c>
    </row>
    <row r="157" spans="1:2">
      <c r="A157" s="359" t="s">
        <v>283</v>
      </c>
      <c r="B157" s="356" t="s">
        <v>891</v>
      </c>
    </row>
    <row r="158" spans="1:2" ht="25.5">
      <c r="A158" s="359" t="s">
        <v>285</v>
      </c>
      <c r="B158" s="356" t="s">
        <v>889</v>
      </c>
    </row>
    <row r="159" spans="1:2" ht="38.25">
      <c r="A159" s="359" t="s">
        <v>287</v>
      </c>
      <c r="B159" s="356" t="s">
        <v>892</v>
      </c>
    </row>
    <row r="160" spans="1:2">
      <c r="A160" s="359" t="s">
        <v>289</v>
      </c>
      <c r="B160" s="356" t="s">
        <v>523</v>
      </c>
    </row>
    <row r="161" spans="1:2" ht="25.5">
      <c r="A161" s="359" t="s">
        <v>291</v>
      </c>
      <c r="B161" s="356" t="s">
        <v>893</v>
      </c>
    </row>
    <row r="162" spans="1:2">
      <c r="A162" s="359" t="s">
        <v>293</v>
      </c>
      <c r="B162" s="356" t="s">
        <v>894</v>
      </c>
    </row>
    <row r="163" spans="1:2">
      <c r="A163" s="359" t="s">
        <v>295</v>
      </c>
      <c r="B163" s="356" t="s">
        <v>526</v>
      </c>
    </row>
    <row r="164" spans="1:2">
      <c r="A164" s="359" t="s">
        <v>297</v>
      </c>
      <c r="B164" s="356" t="s">
        <v>527</v>
      </c>
    </row>
    <row r="165" spans="1:2">
      <c r="A165" s="359" t="s">
        <v>299</v>
      </c>
      <c r="B165" s="356" t="s">
        <v>527</v>
      </c>
    </row>
    <row r="166" spans="1:2">
      <c r="A166" s="359" t="s">
        <v>301</v>
      </c>
      <c r="B166" s="356" t="s">
        <v>528</v>
      </c>
    </row>
    <row r="167" spans="1:2" ht="15.75">
      <c r="A167" s="359" t="s">
        <v>529</v>
      </c>
      <c r="B167" s="356" t="s">
        <v>530</v>
      </c>
    </row>
    <row r="168" spans="1:2" ht="25.5">
      <c r="A168" s="359" t="s">
        <v>305</v>
      </c>
      <c r="B168" s="356" t="s">
        <v>895</v>
      </c>
    </row>
    <row r="169" spans="1:2" ht="16.5" thickBot="1">
      <c r="A169" s="360" t="s">
        <v>307</v>
      </c>
      <c r="B169" s="357"/>
    </row>
    <row r="171" spans="1:2" ht="15.75" thickBot="1"/>
    <row r="172" spans="1:2" ht="16.5" thickBot="1">
      <c r="A172" s="697" t="s">
        <v>269</v>
      </c>
      <c r="B172" s="698"/>
    </row>
    <row r="173" spans="1:2" ht="16.5" thickBot="1">
      <c r="A173" s="695" t="s">
        <v>861</v>
      </c>
      <c r="B173" s="696"/>
    </row>
    <row r="174" spans="1:2">
      <c r="A174" s="358" t="s">
        <v>271</v>
      </c>
      <c r="B174" s="374" t="s">
        <v>490</v>
      </c>
    </row>
    <row r="175" spans="1:2">
      <c r="A175" s="359" t="s">
        <v>273</v>
      </c>
      <c r="B175" s="356" t="s">
        <v>520</v>
      </c>
    </row>
    <row r="176" spans="1:2">
      <c r="A176" s="359" t="s">
        <v>275</v>
      </c>
      <c r="B176" s="356" t="s">
        <v>521</v>
      </c>
    </row>
    <row r="177" spans="1:2" ht="25.5">
      <c r="A177" s="359" t="s">
        <v>277</v>
      </c>
      <c r="B177" s="356" t="s">
        <v>896</v>
      </c>
    </row>
    <row r="178" spans="1:2">
      <c r="A178" s="359" t="s">
        <v>279</v>
      </c>
      <c r="B178" s="356" t="s">
        <v>522</v>
      </c>
    </row>
    <row r="179" spans="1:2">
      <c r="A179" s="359" t="s">
        <v>281</v>
      </c>
      <c r="B179" s="356" t="s">
        <v>902</v>
      </c>
    </row>
    <row r="180" spans="1:2">
      <c r="A180" s="359" t="s">
        <v>283</v>
      </c>
      <c r="B180" s="356" t="s">
        <v>891</v>
      </c>
    </row>
    <row r="181" spans="1:2" ht="25.5">
      <c r="A181" s="359" t="s">
        <v>285</v>
      </c>
      <c r="B181" s="356" t="s">
        <v>897</v>
      </c>
    </row>
    <row r="182" spans="1:2" ht="38.25">
      <c r="A182" s="359" t="s">
        <v>287</v>
      </c>
      <c r="B182" s="356" t="s">
        <v>898</v>
      </c>
    </row>
    <row r="183" spans="1:2">
      <c r="A183" s="359" t="s">
        <v>289</v>
      </c>
      <c r="B183" s="356" t="s">
        <v>523</v>
      </c>
    </row>
    <row r="184" spans="1:2" ht="25.5">
      <c r="A184" s="359" t="s">
        <v>291</v>
      </c>
      <c r="B184" s="356" t="s">
        <v>899</v>
      </c>
    </row>
    <row r="185" spans="1:2">
      <c r="A185" s="359" t="s">
        <v>293</v>
      </c>
      <c r="B185" s="356" t="s">
        <v>900</v>
      </c>
    </row>
    <row r="186" spans="1:2">
      <c r="A186" s="359" t="s">
        <v>295</v>
      </c>
      <c r="B186" s="356" t="s">
        <v>526</v>
      </c>
    </row>
    <row r="187" spans="1:2">
      <c r="A187" s="359" t="s">
        <v>297</v>
      </c>
      <c r="B187" s="356" t="s">
        <v>527</v>
      </c>
    </row>
    <row r="188" spans="1:2">
      <c r="A188" s="359" t="s">
        <v>299</v>
      </c>
      <c r="B188" s="356" t="s">
        <v>527</v>
      </c>
    </row>
    <row r="189" spans="1:2">
      <c r="A189" s="359" t="s">
        <v>301</v>
      </c>
      <c r="B189" s="356" t="s">
        <v>528</v>
      </c>
    </row>
    <row r="190" spans="1:2" ht="15.75">
      <c r="A190" s="359" t="s">
        <v>529</v>
      </c>
      <c r="B190" s="356" t="s">
        <v>530</v>
      </c>
    </row>
    <row r="191" spans="1:2" ht="25.5">
      <c r="A191" s="359" t="s">
        <v>305</v>
      </c>
      <c r="B191" s="356" t="s">
        <v>901</v>
      </c>
    </row>
    <row r="192" spans="1:2" ht="15.75" thickBot="1">
      <c r="A192" s="365" t="s">
        <v>307</v>
      </c>
      <c r="B192" s="375"/>
    </row>
    <row r="193" spans="1:6" ht="18.75" customHeight="1">
      <c r="A193" s="354"/>
      <c r="B193" s="354"/>
    </row>
    <row r="194" spans="1:6">
      <c r="A194" s="352"/>
    </row>
    <row r="195" spans="1:6" ht="18.75" thickBot="1">
      <c r="D195" s="363"/>
    </row>
    <row r="196" spans="1:6" ht="16.5" thickBot="1">
      <c r="A196" s="697" t="s">
        <v>269</v>
      </c>
      <c r="B196" s="698"/>
    </row>
    <row r="197" spans="1:6" ht="16.5" thickBot="1">
      <c r="A197" s="695" t="s">
        <v>862</v>
      </c>
      <c r="B197" s="696"/>
    </row>
    <row r="198" spans="1:6">
      <c r="A198" s="358" t="s">
        <v>271</v>
      </c>
      <c r="B198" s="374" t="s">
        <v>490</v>
      </c>
    </row>
    <row r="199" spans="1:6">
      <c r="A199" s="359" t="s">
        <v>273</v>
      </c>
      <c r="B199" s="356" t="s">
        <v>520</v>
      </c>
    </row>
    <row r="200" spans="1:6">
      <c r="A200" s="359" t="s">
        <v>275</v>
      </c>
      <c r="B200" s="356" t="s">
        <v>521</v>
      </c>
    </row>
    <row r="201" spans="1:6">
      <c r="A201" s="359" t="s">
        <v>277</v>
      </c>
      <c r="B201" s="356" t="s">
        <v>970</v>
      </c>
    </row>
    <row r="202" spans="1:6">
      <c r="A202" s="359" t="s">
        <v>279</v>
      </c>
      <c r="B202" s="356" t="s">
        <v>522</v>
      </c>
      <c r="F202" t="s">
        <v>972</v>
      </c>
    </row>
    <row r="203" spans="1:6">
      <c r="A203" s="359" t="s">
        <v>281</v>
      </c>
      <c r="B203" s="356" t="s">
        <v>971</v>
      </c>
    </row>
    <row r="204" spans="1:6">
      <c r="A204" s="359" t="s">
        <v>283</v>
      </c>
      <c r="B204" s="356" t="s">
        <v>888</v>
      </c>
    </row>
    <row r="205" spans="1:6" ht="25.5">
      <c r="A205" s="359" t="s">
        <v>285</v>
      </c>
      <c r="B205" s="356" t="s">
        <v>973</v>
      </c>
    </row>
    <row r="206" spans="1:6" ht="38.25">
      <c r="A206" s="359" t="s">
        <v>287</v>
      </c>
      <c r="B206" s="356" t="s">
        <v>974</v>
      </c>
    </row>
    <row r="207" spans="1:6">
      <c r="A207" s="359" t="s">
        <v>289</v>
      </c>
      <c r="B207" s="356" t="s">
        <v>523</v>
      </c>
    </row>
    <row r="208" spans="1:6" ht="38.25">
      <c r="A208" s="359" t="s">
        <v>291</v>
      </c>
      <c r="B208" s="356" t="s">
        <v>524</v>
      </c>
    </row>
    <row r="209" spans="1:2" ht="25.5">
      <c r="A209" s="359" t="s">
        <v>293</v>
      </c>
      <c r="B209" s="356" t="s">
        <v>525</v>
      </c>
    </row>
    <row r="210" spans="1:2">
      <c r="A210" s="359" t="s">
        <v>295</v>
      </c>
      <c r="B210" s="356" t="s">
        <v>526</v>
      </c>
    </row>
    <row r="211" spans="1:2">
      <c r="A211" s="359" t="s">
        <v>297</v>
      </c>
      <c r="B211" s="356" t="s">
        <v>527</v>
      </c>
    </row>
    <row r="212" spans="1:2">
      <c r="A212" s="359" t="s">
        <v>299</v>
      </c>
      <c r="B212" s="356" t="s">
        <v>527</v>
      </c>
    </row>
    <row r="213" spans="1:2">
      <c r="A213" s="359" t="s">
        <v>301</v>
      </c>
      <c r="B213" s="356" t="s">
        <v>528</v>
      </c>
    </row>
    <row r="214" spans="1:2" ht="15.75">
      <c r="A214" s="359" t="s">
        <v>529</v>
      </c>
      <c r="B214" s="356" t="s">
        <v>530</v>
      </c>
    </row>
    <row r="215" spans="1:2" ht="25.5">
      <c r="A215" s="359" t="s">
        <v>305</v>
      </c>
      <c r="B215" s="356" t="s">
        <v>975</v>
      </c>
    </row>
    <row r="216" spans="1:2" ht="15.75" thickBot="1">
      <c r="A216" s="365" t="s">
        <v>307</v>
      </c>
      <c r="B216" s="375" t="s">
        <v>976</v>
      </c>
    </row>
    <row r="217" spans="1:2">
      <c r="A217" s="352"/>
      <c r="B217" s="352"/>
    </row>
    <row r="218" spans="1:2">
      <c r="A218" s="352"/>
      <c r="B218" s="352"/>
    </row>
    <row r="219" spans="1:2" ht="15.75" thickBot="1"/>
    <row r="220" spans="1:2" ht="16.5" thickBot="1">
      <c r="A220" s="697" t="s">
        <v>269</v>
      </c>
      <c r="B220" s="698"/>
    </row>
    <row r="221" spans="1:2" ht="35.25" customHeight="1" thickBot="1">
      <c r="A221" s="699" t="s">
        <v>863</v>
      </c>
      <c r="B221" s="700"/>
    </row>
    <row r="222" spans="1:2">
      <c r="A222" s="358" t="s">
        <v>271</v>
      </c>
      <c r="B222" s="374" t="s">
        <v>490</v>
      </c>
    </row>
    <row r="223" spans="1:2">
      <c r="A223" s="359" t="s">
        <v>273</v>
      </c>
      <c r="B223" s="356" t="s">
        <v>520</v>
      </c>
    </row>
    <row r="224" spans="1:2">
      <c r="A224" s="359" t="s">
        <v>275</v>
      </c>
      <c r="B224" s="356" t="s">
        <v>521</v>
      </c>
    </row>
    <row r="225" spans="1:2" ht="25.5">
      <c r="A225" s="359" t="s">
        <v>277</v>
      </c>
      <c r="B225" s="356" t="s">
        <v>903</v>
      </c>
    </row>
    <row r="226" spans="1:2">
      <c r="A226" s="359" t="s">
        <v>279</v>
      </c>
      <c r="B226" s="356" t="s">
        <v>522</v>
      </c>
    </row>
    <row r="227" spans="1:2" ht="25.5">
      <c r="A227" s="359" t="s">
        <v>281</v>
      </c>
      <c r="B227" s="356" t="s">
        <v>1067</v>
      </c>
    </row>
    <row r="228" spans="1:2">
      <c r="A228" s="359" t="s">
        <v>283</v>
      </c>
      <c r="B228" s="356" t="s">
        <v>904</v>
      </c>
    </row>
    <row r="229" spans="1:2" ht="25.5">
      <c r="A229" s="359" t="s">
        <v>285</v>
      </c>
      <c r="B229" s="356" t="s">
        <v>906</v>
      </c>
    </row>
    <row r="230" spans="1:2" ht="38.25">
      <c r="A230" s="359" t="s">
        <v>287</v>
      </c>
      <c r="B230" s="356" t="s">
        <v>905</v>
      </c>
    </row>
    <row r="231" spans="1:2">
      <c r="A231" s="359" t="s">
        <v>289</v>
      </c>
      <c r="B231" s="356" t="s">
        <v>523</v>
      </c>
    </row>
    <row r="232" spans="1:2" ht="25.5">
      <c r="A232" s="359" t="s">
        <v>291</v>
      </c>
      <c r="B232" s="356" t="s">
        <v>899</v>
      </c>
    </row>
    <row r="233" spans="1:2">
      <c r="A233" s="359" t="s">
        <v>293</v>
      </c>
      <c r="B233" s="356" t="s">
        <v>907</v>
      </c>
    </row>
    <row r="234" spans="1:2">
      <c r="A234" s="359" t="s">
        <v>295</v>
      </c>
      <c r="B234" s="356" t="s">
        <v>877</v>
      </c>
    </row>
    <row r="235" spans="1:2">
      <c r="A235" s="359" t="s">
        <v>297</v>
      </c>
      <c r="B235" s="356" t="s">
        <v>908</v>
      </c>
    </row>
    <row r="236" spans="1:2">
      <c r="A236" s="359" t="s">
        <v>299</v>
      </c>
      <c r="B236" s="356" t="s">
        <v>527</v>
      </c>
    </row>
    <row r="237" spans="1:2">
      <c r="A237" s="359" t="s">
        <v>301</v>
      </c>
      <c r="B237" s="356" t="s">
        <v>528</v>
      </c>
    </row>
    <row r="238" spans="1:2" ht="15.75">
      <c r="A238" s="359" t="s">
        <v>529</v>
      </c>
      <c r="B238" s="356" t="s">
        <v>530</v>
      </c>
    </row>
    <row r="239" spans="1:2" ht="25.5">
      <c r="A239" s="359" t="s">
        <v>305</v>
      </c>
      <c r="B239" s="356" t="s">
        <v>909</v>
      </c>
    </row>
    <row r="240" spans="1:2" ht="15.75" thickBot="1">
      <c r="A240" s="365" t="s">
        <v>307</v>
      </c>
      <c r="B240" s="375"/>
    </row>
    <row r="243" spans="1:2" ht="15.75" thickBot="1"/>
    <row r="244" spans="1:2" ht="16.5" thickBot="1">
      <c r="A244" s="697" t="s">
        <v>269</v>
      </c>
      <c r="B244" s="698"/>
    </row>
    <row r="245" spans="1:2" ht="29.25" customHeight="1" thickBot="1">
      <c r="A245" s="695" t="s">
        <v>1072</v>
      </c>
      <c r="B245" s="696"/>
    </row>
    <row r="246" spans="1:2">
      <c r="A246" s="358" t="s">
        <v>271</v>
      </c>
      <c r="B246" s="374" t="s">
        <v>1142</v>
      </c>
    </row>
    <row r="247" spans="1:2">
      <c r="A247" s="359" t="s">
        <v>273</v>
      </c>
      <c r="B247" s="356" t="s">
        <v>520</v>
      </c>
    </row>
    <row r="248" spans="1:2">
      <c r="A248" s="359" t="s">
        <v>275</v>
      </c>
      <c r="B248" s="356" t="s">
        <v>521</v>
      </c>
    </row>
    <row r="249" spans="1:2" ht="25.5">
      <c r="A249" s="359" t="s">
        <v>277</v>
      </c>
      <c r="B249" s="356" t="s">
        <v>910</v>
      </c>
    </row>
    <row r="250" spans="1:2">
      <c r="A250" s="359" t="s">
        <v>279</v>
      </c>
      <c r="B250" s="356" t="s">
        <v>522</v>
      </c>
    </row>
    <row r="251" spans="1:2" ht="25.5">
      <c r="A251" s="359" t="s">
        <v>281</v>
      </c>
      <c r="B251" s="356" t="s">
        <v>913</v>
      </c>
    </row>
    <row r="252" spans="1:2">
      <c r="A252" s="359" t="s">
        <v>283</v>
      </c>
      <c r="B252" s="356" t="s">
        <v>911</v>
      </c>
    </row>
    <row r="253" spans="1:2" ht="38.25">
      <c r="A253" s="359" t="s">
        <v>285</v>
      </c>
      <c r="B253" s="356" t="s">
        <v>912</v>
      </c>
    </row>
    <row r="254" spans="1:2" ht="38.25">
      <c r="A254" s="359" t="s">
        <v>287</v>
      </c>
      <c r="B254" s="356" t="s">
        <v>914</v>
      </c>
    </row>
    <row r="255" spans="1:2">
      <c r="A255" s="359" t="s">
        <v>289</v>
      </c>
      <c r="B255" s="356" t="s">
        <v>549</v>
      </c>
    </row>
    <row r="256" spans="1:2" ht="25.5">
      <c r="A256" s="359" t="s">
        <v>291</v>
      </c>
      <c r="B256" s="356" t="s">
        <v>915</v>
      </c>
    </row>
    <row r="257" spans="1:4">
      <c r="A257" s="359" t="s">
        <v>293</v>
      </c>
      <c r="B257" s="356" t="s">
        <v>916</v>
      </c>
    </row>
    <row r="258" spans="1:4">
      <c r="A258" s="359" t="s">
        <v>295</v>
      </c>
      <c r="B258" s="356" t="s">
        <v>552</v>
      </c>
    </row>
    <row r="259" spans="1:4">
      <c r="A259" s="359" t="s">
        <v>297</v>
      </c>
      <c r="B259" s="356" t="s">
        <v>527</v>
      </c>
    </row>
    <row r="260" spans="1:4">
      <c r="A260" s="359" t="s">
        <v>299</v>
      </c>
      <c r="B260" s="356" t="s">
        <v>527</v>
      </c>
    </row>
    <row r="261" spans="1:4">
      <c r="A261" s="359" t="s">
        <v>301</v>
      </c>
      <c r="B261" s="356" t="s">
        <v>528</v>
      </c>
    </row>
    <row r="262" spans="1:4" ht="15.75">
      <c r="A262" s="359" t="s">
        <v>529</v>
      </c>
      <c r="B262" s="356" t="s">
        <v>530</v>
      </c>
    </row>
    <row r="263" spans="1:4">
      <c r="A263" s="359" t="s">
        <v>305</v>
      </c>
      <c r="B263" s="356" t="s">
        <v>917</v>
      </c>
    </row>
    <row r="264" spans="1:4" ht="52.5" customHeight="1" thickBot="1">
      <c r="A264" s="365" t="s">
        <v>307</v>
      </c>
      <c r="B264" s="419" t="s">
        <v>1143</v>
      </c>
    </row>
    <row r="265" spans="1:4">
      <c r="A265" s="352"/>
      <c r="B265" s="352"/>
    </row>
    <row r="267" spans="1:4" ht="15.75" thickBot="1"/>
    <row r="268" spans="1:4" ht="16.5" thickBot="1">
      <c r="A268" s="697" t="s">
        <v>269</v>
      </c>
      <c r="B268" s="698"/>
    </row>
    <row r="269" spans="1:4" ht="31.5" customHeight="1" thickBot="1">
      <c r="A269" s="695" t="s">
        <v>531</v>
      </c>
      <c r="B269" s="696"/>
    </row>
    <row r="270" spans="1:4">
      <c r="A270" s="361" t="s">
        <v>271</v>
      </c>
      <c r="B270" s="376" t="s">
        <v>1087</v>
      </c>
    </row>
    <row r="271" spans="1:4">
      <c r="A271" s="364" t="s">
        <v>273</v>
      </c>
      <c r="B271" s="377" t="s">
        <v>520</v>
      </c>
      <c r="D271" s="170"/>
    </row>
    <row r="272" spans="1:4">
      <c r="A272" s="364" t="s">
        <v>275</v>
      </c>
      <c r="B272" s="377" t="s">
        <v>521</v>
      </c>
      <c r="D272" s="170"/>
    </row>
    <row r="273" spans="1:2" ht="60">
      <c r="A273" s="364" t="s">
        <v>277</v>
      </c>
      <c r="B273" s="377" t="s">
        <v>532</v>
      </c>
    </row>
    <row r="274" spans="1:2">
      <c r="A274" s="364" t="s">
        <v>279</v>
      </c>
      <c r="B274" s="377" t="s">
        <v>522</v>
      </c>
    </row>
    <row r="275" spans="1:2">
      <c r="A275" s="364" t="s">
        <v>281</v>
      </c>
      <c r="B275" s="377" t="s">
        <v>533</v>
      </c>
    </row>
    <row r="276" spans="1:2">
      <c r="A276" s="364" t="s">
        <v>283</v>
      </c>
      <c r="B276" s="377" t="s">
        <v>534</v>
      </c>
    </row>
    <row r="277" spans="1:2" ht="45">
      <c r="A277" s="364" t="s">
        <v>285</v>
      </c>
      <c r="B277" s="377" t="s">
        <v>918</v>
      </c>
    </row>
    <row r="278" spans="1:2" ht="75">
      <c r="A278" s="364" t="s">
        <v>287</v>
      </c>
      <c r="B278" s="377" t="s">
        <v>535</v>
      </c>
    </row>
    <row r="279" spans="1:2">
      <c r="A279" s="364" t="s">
        <v>289</v>
      </c>
      <c r="B279" s="377" t="s">
        <v>523</v>
      </c>
    </row>
    <row r="280" spans="1:2" ht="75">
      <c r="A280" s="364" t="s">
        <v>291</v>
      </c>
      <c r="B280" s="377" t="s">
        <v>1088</v>
      </c>
    </row>
    <row r="281" spans="1:2">
      <c r="A281" s="364" t="s">
        <v>293</v>
      </c>
      <c r="B281" s="377" t="s">
        <v>536</v>
      </c>
    </row>
    <row r="282" spans="1:2">
      <c r="A282" s="364" t="s">
        <v>295</v>
      </c>
      <c r="B282" s="377" t="s">
        <v>537</v>
      </c>
    </row>
    <row r="283" spans="1:2">
      <c r="A283" s="364" t="s">
        <v>297</v>
      </c>
      <c r="B283" s="377" t="s">
        <v>566</v>
      </c>
    </row>
    <row r="284" spans="1:2">
      <c r="A284" s="364" t="s">
        <v>299</v>
      </c>
      <c r="B284" s="377" t="s">
        <v>566</v>
      </c>
    </row>
    <row r="285" spans="1:2" ht="30">
      <c r="A285" s="364" t="s">
        <v>301</v>
      </c>
      <c r="B285" s="377" t="s">
        <v>528</v>
      </c>
    </row>
    <row r="286" spans="1:2" ht="18">
      <c r="A286" s="364" t="s">
        <v>538</v>
      </c>
      <c r="B286" s="377" t="s">
        <v>530</v>
      </c>
    </row>
    <row r="287" spans="1:2" ht="30">
      <c r="A287" s="364" t="s">
        <v>305</v>
      </c>
      <c r="B287" s="377" t="s">
        <v>539</v>
      </c>
    </row>
    <row r="288" spans="1:2" ht="15.75" thickBot="1">
      <c r="A288" s="365" t="s">
        <v>307</v>
      </c>
      <c r="B288" s="375"/>
    </row>
    <row r="289" spans="1:4">
      <c r="A289" s="354"/>
      <c r="B289" s="354"/>
    </row>
    <row r="291" spans="1:4" ht="15.75" thickBot="1"/>
    <row r="292" spans="1:4" ht="16.5" thickBot="1">
      <c r="A292" s="697" t="s">
        <v>269</v>
      </c>
      <c r="B292" s="698"/>
    </row>
    <row r="293" spans="1:4" ht="31.5" customHeight="1" thickBot="1">
      <c r="A293" s="695" t="s">
        <v>1114</v>
      </c>
      <c r="B293" s="696"/>
    </row>
    <row r="294" spans="1:4" ht="120">
      <c r="A294" s="361" t="s">
        <v>374</v>
      </c>
      <c r="B294" s="376" t="s">
        <v>1152</v>
      </c>
    </row>
    <row r="295" spans="1:4">
      <c r="A295" s="364" t="s">
        <v>857</v>
      </c>
      <c r="B295" s="377" t="s">
        <v>1098</v>
      </c>
      <c r="D295" s="170"/>
    </row>
    <row r="296" spans="1:4">
      <c r="A296" s="364" t="s">
        <v>275</v>
      </c>
      <c r="B296" s="377" t="s">
        <v>521</v>
      </c>
      <c r="D296" s="170"/>
    </row>
    <row r="297" spans="1:4" ht="75">
      <c r="A297" s="364" t="s">
        <v>277</v>
      </c>
      <c r="B297" s="377" t="s">
        <v>1115</v>
      </c>
    </row>
    <row r="298" spans="1:4">
      <c r="A298" s="364" t="s">
        <v>279</v>
      </c>
      <c r="B298" s="377" t="s">
        <v>522</v>
      </c>
    </row>
    <row r="299" spans="1:4">
      <c r="A299" s="364" t="s">
        <v>281</v>
      </c>
      <c r="B299" s="377" t="s">
        <v>533</v>
      </c>
    </row>
    <row r="300" spans="1:4">
      <c r="A300" s="364" t="s">
        <v>283</v>
      </c>
      <c r="B300" s="377" t="s">
        <v>534</v>
      </c>
    </row>
    <row r="301" spans="1:4" ht="45">
      <c r="A301" s="364" t="s">
        <v>285</v>
      </c>
      <c r="B301" s="377" t="s">
        <v>918</v>
      </c>
    </row>
    <row r="302" spans="1:4" ht="75">
      <c r="A302" s="364" t="s">
        <v>287</v>
      </c>
      <c r="B302" s="377" t="s">
        <v>1119</v>
      </c>
    </row>
    <row r="303" spans="1:4">
      <c r="A303" s="364" t="s">
        <v>289</v>
      </c>
      <c r="B303" s="377" t="s">
        <v>523</v>
      </c>
    </row>
    <row r="304" spans="1:4" ht="105">
      <c r="A304" s="364" t="s">
        <v>291</v>
      </c>
      <c r="B304" s="377" t="s">
        <v>1116</v>
      </c>
    </row>
    <row r="305" spans="1:2" ht="45">
      <c r="A305" s="364" t="s">
        <v>293</v>
      </c>
      <c r="B305" s="377" t="s">
        <v>1120</v>
      </c>
    </row>
    <row r="306" spans="1:2" ht="30">
      <c r="A306" s="364" t="s">
        <v>295</v>
      </c>
      <c r="B306" s="377" t="s">
        <v>1121</v>
      </c>
    </row>
    <row r="307" spans="1:2" ht="30">
      <c r="A307" s="364" t="s">
        <v>297</v>
      </c>
      <c r="B307" s="377" t="s">
        <v>1118</v>
      </c>
    </row>
    <row r="308" spans="1:2" ht="30">
      <c r="A308" s="364" t="s">
        <v>299</v>
      </c>
      <c r="B308" s="377" t="s">
        <v>1118</v>
      </c>
    </row>
    <row r="309" spans="1:2" ht="30">
      <c r="A309" s="364" t="s">
        <v>301</v>
      </c>
      <c r="B309" s="377" t="s">
        <v>528</v>
      </c>
    </row>
    <row r="310" spans="1:2" ht="18">
      <c r="A310" s="364" t="s">
        <v>538</v>
      </c>
      <c r="B310" s="377" t="s">
        <v>530</v>
      </c>
    </row>
    <row r="311" spans="1:2" ht="30">
      <c r="A311" s="364" t="s">
        <v>305</v>
      </c>
      <c r="B311" s="377" t="s">
        <v>1117</v>
      </c>
    </row>
    <row r="312" spans="1:2" ht="15.75" thickBot="1">
      <c r="A312" s="365" t="s">
        <v>307</v>
      </c>
      <c r="B312" s="375"/>
    </row>
    <row r="313" spans="1:2">
      <c r="A313" s="354"/>
      <c r="B313" s="354"/>
    </row>
    <row r="314" spans="1:2">
      <c r="A314" s="354"/>
      <c r="B314" s="354"/>
    </row>
    <row r="315" spans="1:2" ht="15.75" thickBot="1"/>
    <row r="316" spans="1:2" ht="16.5" thickBot="1">
      <c r="A316" s="697" t="s">
        <v>269</v>
      </c>
      <c r="B316" s="698"/>
    </row>
    <row r="317" spans="1:2" ht="16.5" thickBot="1">
      <c r="A317" s="695" t="s">
        <v>540</v>
      </c>
      <c r="B317" s="696"/>
    </row>
    <row r="318" spans="1:2" ht="30">
      <c r="A318" s="361" t="s">
        <v>271</v>
      </c>
      <c r="B318" s="378" t="s">
        <v>1151</v>
      </c>
    </row>
    <row r="319" spans="1:2">
      <c r="A319" s="364" t="s">
        <v>273</v>
      </c>
      <c r="B319" s="377" t="s">
        <v>520</v>
      </c>
    </row>
    <row r="320" spans="1:2" ht="105">
      <c r="A320" s="362" t="s">
        <v>374</v>
      </c>
      <c r="B320" s="377" t="s">
        <v>1141</v>
      </c>
    </row>
    <row r="321" spans="1:2">
      <c r="A321" s="364" t="s">
        <v>857</v>
      </c>
      <c r="B321" s="377" t="s">
        <v>1098</v>
      </c>
    </row>
    <row r="322" spans="1:2">
      <c r="A322" s="364" t="s">
        <v>275</v>
      </c>
      <c r="B322" s="377" t="s">
        <v>521</v>
      </c>
    </row>
    <row r="323" spans="1:2" ht="45">
      <c r="A323" s="364" t="s">
        <v>277</v>
      </c>
      <c r="B323" s="377" t="s">
        <v>541</v>
      </c>
    </row>
    <row r="324" spans="1:2">
      <c r="A324" s="364" t="s">
        <v>279</v>
      </c>
      <c r="B324" s="377" t="s">
        <v>542</v>
      </c>
    </row>
    <row r="325" spans="1:2">
      <c r="A325" s="364" t="s">
        <v>281</v>
      </c>
      <c r="B325" s="377" t="s">
        <v>543</v>
      </c>
    </row>
    <row r="326" spans="1:2">
      <c r="A326" s="364" t="s">
        <v>283</v>
      </c>
      <c r="B326" s="377" t="s">
        <v>544</v>
      </c>
    </row>
    <row r="327" spans="1:2">
      <c r="A327" s="705" t="s">
        <v>285</v>
      </c>
      <c r="B327" s="382" t="s">
        <v>545</v>
      </c>
    </row>
    <row r="328" spans="1:2">
      <c r="A328" s="705"/>
      <c r="B328" s="379" t="s">
        <v>546</v>
      </c>
    </row>
    <row r="329" spans="1:2" ht="30">
      <c r="A329" s="705"/>
      <c r="B329" s="383" t="s">
        <v>547</v>
      </c>
    </row>
    <row r="330" spans="1:2" ht="45">
      <c r="A330" s="364" t="s">
        <v>287</v>
      </c>
      <c r="B330" s="377" t="s">
        <v>548</v>
      </c>
    </row>
    <row r="331" spans="1:2">
      <c r="A331" s="364" t="s">
        <v>289</v>
      </c>
      <c r="B331" s="377" t="s">
        <v>549</v>
      </c>
    </row>
    <row r="332" spans="1:2">
      <c r="A332" s="364" t="s">
        <v>291</v>
      </c>
      <c r="B332" s="377" t="s">
        <v>550</v>
      </c>
    </row>
    <row r="333" spans="1:2">
      <c r="A333" s="364" t="s">
        <v>293</v>
      </c>
      <c r="B333" s="377" t="s">
        <v>551</v>
      </c>
    </row>
    <row r="334" spans="1:2">
      <c r="A334" s="364" t="s">
        <v>295</v>
      </c>
      <c r="B334" s="377" t="s">
        <v>552</v>
      </c>
    </row>
    <row r="335" spans="1:2">
      <c r="A335" s="364" t="s">
        <v>297</v>
      </c>
      <c r="B335" s="377" t="s">
        <v>553</v>
      </c>
    </row>
    <row r="336" spans="1:2">
      <c r="A336" s="364" t="s">
        <v>299</v>
      </c>
      <c r="B336" s="377" t="s">
        <v>553</v>
      </c>
    </row>
    <row r="337" spans="1:2" ht="30">
      <c r="A337" s="364" t="s">
        <v>301</v>
      </c>
      <c r="B337" s="377" t="s">
        <v>554</v>
      </c>
    </row>
    <row r="338" spans="1:2" ht="18">
      <c r="A338" s="364" t="s">
        <v>538</v>
      </c>
      <c r="B338" s="377" t="s">
        <v>530</v>
      </c>
    </row>
    <row r="339" spans="1:2" ht="30">
      <c r="A339" s="364" t="s">
        <v>305</v>
      </c>
      <c r="B339" s="377" t="s">
        <v>555</v>
      </c>
    </row>
    <row r="340" spans="1:2" ht="15.75" thickBot="1">
      <c r="A340" s="365" t="s">
        <v>307</v>
      </c>
      <c r="B340" s="375"/>
    </row>
    <row r="343" spans="1:2" ht="15.75" thickBot="1"/>
    <row r="344" spans="1:2" ht="16.5" thickBot="1">
      <c r="A344" s="697" t="s">
        <v>269</v>
      </c>
      <c r="B344" s="698"/>
    </row>
    <row r="345" spans="1:2" ht="16.5" thickBot="1">
      <c r="A345" s="695" t="s">
        <v>870</v>
      </c>
      <c r="B345" s="696"/>
    </row>
    <row r="346" spans="1:2" ht="75">
      <c r="A346" s="366" t="s">
        <v>271</v>
      </c>
      <c r="B346" s="361" t="s">
        <v>982</v>
      </c>
    </row>
    <row r="347" spans="1:2">
      <c r="A347" s="364" t="s">
        <v>857</v>
      </c>
      <c r="B347" s="377" t="s">
        <v>858</v>
      </c>
    </row>
    <row r="348" spans="1:2">
      <c r="A348" s="367" t="s">
        <v>275</v>
      </c>
      <c r="B348" s="364" t="s">
        <v>521</v>
      </c>
    </row>
    <row r="349" spans="1:2" ht="45">
      <c r="A349" s="367" t="s">
        <v>277</v>
      </c>
      <c r="B349" s="364" t="s">
        <v>967</v>
      </c>
    </row>
    <row r="350" spans="1:2">
      <c r="A350" s="367" t="s">
        <v>279</v>
      </c>
      <c r="B350" s="364" t="s">
        <v>522</v>
      </c>
    </row>
    <row r="351" spans="1:2">
      <c r="A351" s="367" t="s">
        <v>281</v>
      </c>
      <c r="B351" s="364" t="s">
        <v>968</v>
      </c>
    </row>
    <row r="352" spans="1:2" ht="30">
      <c r="A352" s="367" t="s">
        <v>283</v>
      </c>
      <c r="B352" s="364" t="s">
        <v>983</v>
      </c>
    </row>
    <row r="353" spans="1:2" ht="45">
      <c r="A353" s="367" t="s">
        <v>285</v>
      </c>
      <c r="B353" s="369" t="s">
        <v>1085</v>
      </c>
    </row>
    <row r="354" spans="1:2" ht="60">
      <c r="A354" s="367" t="s">
        <v>287</v>
      </c>
      <c r="B354" s="364" t="s">
        <v>984</v>
      </c>
    </row>
    <row r="355" spans="1:2">
      <c r="A355" s="367" t="s">
        <v>289</v>
      </c>
      <c r="B355" s="364" t="s">
        <v>549</v>
      </c>
    </row>
    <row r="356" spans="1:2">
      <c r="A356" s="367" t="s">
        <v>291</v>
      </c>
      <c r="B356" s="364" t="s">
        <v>550</v>
      </c>
    </row>
    <row r="357" spans="1:2">
      <c r="A357" s="367" t="s">
        <v>293</v>
      </c>
      <c r="B357" s="364" t="s">
        <v>551</v>
      </c>
    </row>
    <row r="358" spans="1:2">
      <c r="A358" s="367" t="s">
        <v>295</v>
      </c>
      <c r="B358" s="364" t="s">
        <v>552</v>
      </c>
    </row>
    <row r="359" spans="1:2">
      <c r="A359" s="367" t="s">
        <v>297</v>
      </c>
      <c r="B359" s="364" t="s">
        <v>553</v>
      </c>
    </row>
    <row r="360" spans="1:2">
      <c r="A360" s="367" t="s">
        <v>299</v>
      </c>
      <c r="B360" s="364" t="s">
        <v>553</v>
      </c>
    </row>
    <row r="361" spans="1:2" ht="30">
      <c r="A361" s="367" t="s">
        <v>301</v>
      </c>
      <c r="B361" s="364" t="s">
        <v>554</v>
      </c>
    </row>
    <row r="362" spans="1:2" ht="18">
      <c r="A362" s="367" t="s">
        <v>538</v>
      </c>
      <c r="B362" s="364" t="s">
        <v>530</v>
      </c>
    </row>
    <row r="363" spans="1:2" ht="30">
      <c r="A363" s="367" t="s">
        <v>305</v>
      </c>
      <c r="B363" s="364" t="s">
        <v>555</v>
      </c>
    </row>
    <row r="364" spans="1:2" ht="15.75" thickBot="1">
      <c r="A364" s="368" t="s">
        <v>307</v>
      </c>
      <c r="B364" s="365"/>
    </row>
    <row r="368" spans="1:2" ht="16.5" thickBot="1">
      <c r="A368" s="697" t="s">
        <v>269</v>
      </c>
      <c r="B368" s="698"/>
    </row>
    <row r="369" spans="1:2" ht="16.5" thickBot="1">
      <c r="A369" s="695" t="s">
        <v>1075</v>
      </c>
      <c r="B369" s="696"/>
    </row>
    <row r="370" spans="1:2" ht="75">
      <c r="A370" s="361" t="s">
        <v>271</v>
      </c>
      <c r="B370" s="361" t="s">
        <v>969</v>
      </c>
    </row>
    <row r="371" spans="1:2">
      <c r="A371" s="364" t="s">
        <v>857</v>
      </c>
      <c r="B371" s="377" t="s">
        <v>858</v>
      </c>
    </row>
    <row r="372" spans="1:2">
      <c r="A372" s="364" t="s">
        <v>275</v>
      </c>
      <c r="B372" s="377" t="s">
        <v>521</v>
      </c>
    </row>
    <row r="373" spans="1:2" ht="33.75" customHeight="1">
      <c r="A373" s="364" t="s">
        <v>277</v>
      </c>
      <c r="B373" s="377" t="s">
        <v>1076</v>
      </c>
    </row>
    <row r="374" spans="1:2">
      <c r="A374" s="364" t="s">
        <v>279</v>
      </c>
      <c r="B374" s="377" t="s">
        <v>1078</v>
      </c>
    </row>
    <row r="375" spans="1:2" ht="30">
      <c r="A375" s="364" t="s">
        <v>281</v>
      </c>
      <c r="B375" s="377" t="s">
        <v>985</v>
      </c>
    </row>
    <row r="376" spans="1:2">
      <c r="A376" s="364" t="s">
        <v>283</v>
      </c>
      <c r="B376" s="377" t="s">
        <v>1079</v>
      </c>
    </row>
    <row r="377" spans="1:2" ht="30">
      <c r="A377" s="364" t="s">
        <v>285</v>
      </c>
      <c r="B377" s="379" t="s">
        <v>1080</v>
      </c>
    </row>
    <row r="378" spans="1:2" ht="30">
      <c r="A378" s="364" t="s">
        <v>287</v>
      </c>
      <c r="B378" s="377" t="s">
        <v>1077</v>
      </c>
    </row>
    <row r="379" spans="1:2">
      <c r="A379" s="364" t="s">
        <v>289</v>
      </c>
      <c r="B379" s="377" t="s">
        <v>549</v>
      </c>
    </row>
    <row r="380" spans="1:2" ht="30">
      <c r="A380" s="364" t="s">
        <v>291</v>
      </c>
      <c r="B380" s="377" t="s">
        <v>1081</v>
      </c>
    </row>
    <row r="381" spans="1:2" ht="30">
      <c r="A381" s="364" t="s">
        <v>293</v>
      </c>
      <c r="B381" s="377" t="s">
        <v>1082</v>
      </c>
    </row>
    <row r="382" spans="1:2">
      <c r="A382" s="364" t="s">
        <v>295</v>
      </c>
      <c r="B382" s="377" t="s">
        <v>552</v>
      </c>
    </row>
    <row r="383" spans="1:2">
      <c r="A383" s="364" t="s">
        <v>297</v>
      </c>
      <c r="B383" s="377" t="s">
        <v>553</v>
      </c>
    </row>
    <row r="384" spans="1:2">
      <c r="A384" s="364" t="s">
        <v>299</v>
      </c>
      <c r="B384" s="377" t="s">
        <v>553</v>
      </c>
    </row>
    <row r="385" spans="1:2" ht="30">
      <c r="A385" s="364" t="s">
        <v>301</v>
      </c>
      <c r="B385" s="377" t="s">
        <v>554</v>
      </c>
    </row>
    <row r="386" spans="1:2" ht="18">
      <c r="A386" s="364" t="s">
        <v>538</v>
      </c>
      <c r="B386" s="377" t="s">
        <v>530</v>
      </c>
    </row>
    <row r="387" spans="1:2" ht="30">
      <c r="A387" s="364" t="s">
        <v>305</v>
      </c>
      <c r="B387" s="377" t="s">
        <v>938</v>
      </c>
    </row>
    <row r="388" spans="1:2" ht="15.75" thickBot="1">
      <c r="A388" s="365" t="s">
        <v>307</v>
      </c>
      <c r="B388" s="375"/>
    </row>
    <row r="392" spans="1:2" ht="16.5" thickBot="1">
      <c r="A392" s="697" t="s">
        <v>269</v>
      </c>
      <c r="B392" s="698"/>
    </row>
    <row r="393" spans="1:2" ht="36.75" customHeight="1" thickBot="1">
      <c r="A393" s="695" t="s">
        <v>871</v>
      </c>
      <c r="B393" s="696"/>
    </row>
    <row r="394" spans="1:2" ht="75">
      <c r="A394" s="361" t="s">
        <v>374</v>
      </c>
      <c r="B394" s="361" t="s">
        <v>969</v>
      </c>
    </row>
    <row r="395" spans="1:2">
      <c r="A395" s="364" t="s">
        <v>857</v>
      </c>
      <c r="B395" s="377" t="s">
        <v>858</v>
      </c>
    </row>
    <row r="396" spans="1:2">
      <c r="A396" s="364" t="s">
        <v>275</v>
      </c>
      <c r="B396" s="377" t="s">
        <v>521</v>
      </c>
    </row>
    <row r="397" spans="1:2" ht="30">
      <c r="A397" s="364" t="s">
        <v>277</v>
      </c>
      <c r="B397" s="377" t="s">
        <v>986</v>
      </c>
    </row>
    <row r="398" spans="1:2">
      <c r="A398" s="364" t="s">
        <v>279</v>
      </c>
      <c r="B398" s="377" t="s">
        <v>522</v>
      </c>
    </row>
    <row r="399" spans="1:2">
      <c r="A399" s="364" t="s">
        <v>281</v>
      </c>
      <c r="B399" s="377" t="s">
        <v>987</v>
      </c>
    </row>
    <row r="400" spans="1:2">
      <c r="A400" s="364" t="s">
        <v>283</v>
      </c>
      <c r="B400" s="377" t="s">
        <v>1083</v>
      </c>
    </row>
    <row r="401" spans="1:2" ht="30">
      <c r="A401" s="364" t="s">
        <v>285</v>
      </c>
      <c r="B401" s="379" t="s">
        <v>1084</v>
      </c>
    </row>
    <row r="402" spans="1:2" ht="45">
      <c r="A402" s="364" t="s">
        <v>287</v>
      </c>
      <c r="B402" s="377" t="s">
        <v>548</v>
      </c>
    </row>
    <row r="403" spans="1:2">
      <c r="A403" s="364" t="s">
        <v>289</v>
      </c>
      <c r="B403" s="377" t="s">
        <v>549</v>
      </c>
    </row>
    <row r="404" spans="1:2">
      <c r="A404" s="364" t="s">
        <v>291</v>
      </c>
      <c r="B404" s="377" t="s">
        <v>550</v>
      </c>
    </row>
    <row r="405" spans="1:2">
      <c r="A405" s="364" t="s">
        <v>293</v>
      </c>
      <c r="B405" s="377" t="s">
        <v>551</v>
      </c>
    </row>
    <row r="406" spans="1:2">
      <c r="A406" s="364" t="s">
        <v>295</v>
      </c>
      <c r="B406" s="377" t="s">
        <v>552</v>
      </c>
    </row>
    <row r="407" spans="1:2">
      <c r="A407" s="364" t="s">
        <v>297</v>
      </c>
      <c r="B407" s="377" t="s">
        <v>553</v>
      </c>
    </row>
    <row r="408" spans="1:2">
      <c r="A408" s="364" t="s">
        <v>299</v>
      </c>
      <c r="B408" s="377" t="s">
        <v>553</v>
      </c>
    </row>
    <row r="409" spans="1:2" ht="30">
      <c r="A409" s="364" t="s">
        <v>301</v>
      </c>
      <c r="B409" s="377" t="s">
        <v>554</v>
      </c>
    </row>
    <row r="410" spans="1:2" ht="18">
      <c r="A410" s="364" t="s">
        <v>538</v>
      </c>
      <c r="B410" s="377" t="s">
        <v>530</v>
      </c>
    </row>
    <row r="411" spans="1:2" ht="30">
      <c r="A411" s="364" t="s">
        <v>305</v>
      </c>
      <c r="B411" s="377" t="s">
        <v>957</v>
      </c>
    </row>
    <row r="412" spans="1:2" ht="15.75" thickBot="1">
      <c r="A412" s="365" t="s">
        <v>307</v>
      </c>
      <c r="B412" s="375"/>
    </row>
    <row r="415" spans="1:2" ht="15.75" thickBot="1"/>
    <row r="416" spans="1:2" ht="16.5" thickBot="1">
      <c r="A416" s="697" t="s">
        <v>269</v>
      </c>
      <c r="B416" s="698"/>
    </row>
    <row r="417" spans="1:2" ht="36.75" customHeight="1" thickBot="1">
      <c r="A417" s="695" t="s">
        <v>871</v>
      </c>
      <c r="B417" s="696"/>
    </row>
    <row r="418" spans="1:2" ht="90">
      <c r="A418" s="361" t="s">
        <v>374</v>
      </c>
      <c r="B418" s="361" t="s">
        <v>1140</v>
      </c>
    </row>
    <row r="419" spans="1:2">
      <c r="A419" s="364" t="s">
        <v>857</v>
      </c>
      <c r="B419" s="377" t="s">
        <v>1098</v>
      </c>
    </row>
    <row r="420" spans="1:2">
      <c r="A420" s="364" t="s">
        <v>275</v>
      </c>
      <c r="B420" s="377" t="s">
        <v>521</v>
      </c>
    </row>
    <row r="421" spans="1:2" ht="30">
      <c r="A421" s="364" t="s">
        <v>277</v>
      </c>
      <c r="B421" s="377" t="s">
        <v>986</v>
      </c>
    </row>
    <row r="422" spans="1:2">
      <c r="A422" s="364" t="s">
        <v>279</v>
      </c>
      <c r="B422" s="377" t="s">
        <v>522</v>
      </c>
    </row>
    <row r="423" spans="1:2">
      <c r="A423" s="364" t="s">
        <v>281</v>
      </c>
      <c r="B423" s="377" t="s">
        <v>987</v>
      </c>
    </row>
    <row r="424" spans="1:2">
      <c r="A424" s="364" t="s">
        <v>283</v>
      </c>
      <c r="B424" s="377" t="s">
        <v>1083</v>
      </c>
    </row>
    <row r="425" spans="1:2" ht="30">
      <c r="A425" s="364" t="s">
        <v>285</v>
      </c>
      <c r="B425" s="379" t="s">
        <v>1084</v>
      </c>
    </row>
    <row r="426" spans="1:2" ht="45">
      <c r="A426" s="364" t="s">
        <v>287</v>
      </c>
      <c r="B426" s="377" t="s">
        <v>548</v>
      </c>
    </row>
    <row r="427" spans="1:2">
      <c r="A427" s="364" t="s">
        <v>289</v>
      </c>
      <c r="B427" s="377" t="s">
        <v>549</v>
      </c>
    </row>
    <row r="428" spans="1:2" ht="30">
      <c r="A428" s="364" t="s">
        <v>291</v>
      </c>
      <c r="B428" s="377" t="s">
        <v>1125</v>
      </c>
    </row>
    <row r="429" spans="1:2">
      <c r="A429" s="364" t="s">
        <v>293</v>
      </c>
      <c r="B429" s="377" t="s">
        <v>551</v>
      </c>
    </row>
    <row r="430" spans="1:2">
      <c r="A430" s="364" t="s">
        <v>295</v>
      </c>
      <c r="B430" s="377" t="s">
        <v>552</v>
      </c>
    </row>
    <row r="431" spans="1:2">
      <c r="A431" s="364" t="s">
        <v>297</v>
      </c>
      <c r="B431" s="377" t="s">
        <v>553</v>
      </c>
    </row>
    <row r="432" spans="1:2">
      <c r="A432" s="364" t="s">
        <v>299</v>
      </c>
      <c r="B432" s="377" t="s">
        <v>553</v>
      </c>
    </row>
    <row r="433" spans="1:2" ht="30">
      <c r="A433" s="364" t="s">
        <v>301</v>
      </c>
      <c r="B433" s="377" t="s">
        <v>554</v>
      </c>
    </row>
    <row r="434" spans="1:2" ht="18">
      <c r="A434" s="364" t="s">
        <v>538</v>
      </c>
      <c r="B434" s="377" t="s">
        <v>530</v>
      </c>
    </row>
    <row r="435" spans="1:2" ht="30">
      <c r="A435" s="364" t="s">
        <v>305</v>
      </c>
      <c r="B435" s="377" t="s">
        <v>957</v>
      </c>
    </row>
    <row r="436" spans="1:2" ht="15.75" thickBot="1">
      <c r="A436" s="365" t="s">
        <v>307</v>
      </c>
      <c r="B436" s="375"/>
    </row>
    <row r="437" spans="1:2">
      <c r="A437" s="354"/>
      <c r="B437" s="354"/>
    </row>
    <row r="438" spans="1:2">
      <c r="A438" s="354"/>
      <c r="B438" s="354"/>
    </row>
    <row r="439" spans="1:2" ht="15.75" thickBot="1"/>
    <row r="440" spans="1:2" ht="16.5" thickBot="1">
      <c r="A440" s="697" t="s">
        <v>269</v>
      </c>
      <c r="B440" s="698"/>
    </row>
    <row r="441" spans="1:2" ht="66.75" customHeight="1" thickBot="1">
      <c r="A441" s="695" t="s">
        <v>1130</v>
      </c>
      <c r="B441" s="696"/>
    </row>
    <row r="442" spans="1:2">
      <c r="A442" s="361" t="s">
        <v>271</v>
      </c>
      <c r="B442" s="381" t="s">
        <v>1073</v>
      </c>
    </row>
    <row r="443" spans="1:2">
      <c r="A443" s="438" t="s">
        <v>273</v>
      </c>
      <c r="B443" s="377" t="s">
        <v>520</v>
      </c>
    </row>
    <row r="444" spans="1:2" ht="180">
      <c r="A444" s="364" t="s">
        <v>374</v>
      </c>
      <c r="B444" s="377" t="s">
        <v>1153</v>
      </c>
    </row>
    <row r="445" spans="1:2">
      <c r="A445" s="364" t="s">
        <v>857</v>
      </c>
      <c r="B445" s="377" t="s">
        <v>1098</v>
      </c>
    </row>
    <row r="446" spans="1:2">
      <c r="B446" s="441" t="s">
        <v>1131</v>
      </c>
    </row>
    <row r="448" spans="1:2" ht="15.75" thickBot="1"/>
    <row r="449" spans="1:2" ht="16.5" thickBot="1">
      <c r="A449" s="697" t="s">
        <v>269</v>
      </c>
      <c r="B449" s="698"/>
    </row>
    <row r="450" spans="1:2" ht="16.5" thickBot="1">
      <c r="A450" s="695" t="s">
        <v>864</v>
      </c>
      <c r="B450" s="696"/>
    </row>
    <row r="451" spans="1:2" ht="45">
      <c r="A451" s="361" t="s">
        <v>271</v>
      </c>
      <c r="B451" s="378" t="s">
        <v>875</v>
      </c>
    </row>
    <row r="452" spans="1:2">
      <c r="A452" s="364" t="s">
        <v>273</v>
      </c>
      <c r="B452" s="377" t="s">
        <v>520</v>
      </c>
    </row>
    <row r="453" spans="1:2">
      <c r="A453" s="364" t="s">
        <v>275</v>
      </c>
      <c r="B453" s="377" t="s">
        <v>521</v>
      </c>
    </row>
    <row r="454" spans="1:2" ht="60">
      <c r="A454" s="364" t="s">
        <v>277</v>
      </c>
      <c r="B454" s="377" t="s">
        <v>919</v>
      </c>
    </row>
    <row r="455" spans="1:2">
      <c r="A455" s="364" t="s">
        <v>279</v>
      </c>
      <c r="B455" s="377" t="s">
        <v>542</v>
      </c>
    </row>
    <row r="456" spans="1:2" ht="30">
      <c r="A456" s="364" t="s">
        <v>281</v>
      </c>
      <c r="B456" s="377" t="s">
        <v>920</v>
      </c>
    </row>
    <row r="457" spans="1:2">
      <c r="A457" s="364" t="s">
        <v>283</v>
      </c>
      <c r="B457" s="377" t="s">
        <v>921</v>
      </c>
    </row>
    <row r="458" spans="1:2" ht="45">
      <c r="A458" s="364" t="s">
        <v>285</v>
      </c>
      <c r="B458" s="379" t="s">
        <v>922</v>
      </c>
    </row>
    <row r="459" spans="1:2" ht="60">
      <c r="A459" s="364" t="s">
        <v>287</v>
      </c>
      <c r="B459" s="377" t="s">
        <v>923</v>
      </c>
    </row>
    <row r="460" spans="1:2">
      <c r="A460" s="364" t="s">
        <v>289</v>
      </c>
      <c r="B460" s="377" t="s">
        <v>549</v>
      </c>
    </row>
    <row r="461" spans="1:2" ht="45">
      <c r="A461" s="364" t="s">
        <v>291</v>
      </c>
      <c r="B461" s="377" t="s">
        <v>924</v>
      </c>
    </row>
    <row r="462" spans="1:2">
      <c r="A462" s="364" t="s">
        <v>293</v>
      </c>
      <c r="B462" s="377" t="s">
        <v>907</v>
      </c>
    </row>
    <row r="463" spans="1:2">
      <c r="A463" s="364" t="s">
        <v>295</v>
      </c>
      <c r="B463" s="377" t="s">
        <v>552</v>
      </c>
    </row>
    <row r="464" spans="1:2">
      <c r="A464" s="364" t="s">
        <v>297</v>
      </c>
      <c r="B464" s="377" t="s">
        <v>925</v>
      </c>
    </row>
    <row r="465" spans="1:2">
      <c r="A465" s="364" t="s">
        <v>299</v>
      </c>
      <c r="B465" s="377" t="s">
        <v>925</v>
      </c>
    </row>
    <row r="466" spans="1:2" ht="30">
      <c r="A466" s="364" t="s">
        <v>301</v>
      </c>
      <c r="B466" s="377" t="s">
        <v>554</v>
      </c>
    </row>
    <row r="467" spans="1:2" ht="18">
      <c r="A467" s="364" t="s">
        <v>538</v>
      </c>
      <c r="B467" s="377" t="s">
        <v>530</v>
      </c>
    </row>
    <row r="468" spans="1:2" ht="30">
      <c r="A468" s="364" t="s">
        <v>305</v>
      </c>
      <c r="B468" s="377" t="s">
        <v>938</v>
      </c>
    </row>
    <row r="469" spans="1:2" ht="45.75" thickBot="1">
      <c r="A469" s="365" t="s">
        <v>307</v>
      </c>
      <c r="B469" s="375" t="s">
        <v>1135</v>
      </c>
    </row>
    <row r="472" spans="1:2" ht="15.75" thickBot="1"/>
    <row r="473" spans="1:2" ht="16.5" thickBot="1">
      <c r="A473" s="697" t="s">
        <v>269</v>
      </c>
      <c r="B473" s="698"/>
    </row>
    <row r="474" spans="1:2" ht="33.75" customHeight="1" thickBot="1">
      <c r="A474" s="695" t="s">
        <v>872</v>
      </c>
      <c r="B474" s="696"/>
    </row>
    <row r="475" spans="1:2" ht="45">
      <c r="A475" s="361" t="s">
        <v>271</v>
      </c>
      <c r="B475" s="378" t="s">
        <v>875</v>
      </c>
    </row>
    <row r="476" spans="1:2">
      <c r="A476" s="364" t="s">
        <v>273</v>
      </c>
      <c r="B476" s="377" t="s">
        <v>520</v>
      </c>
    </row>
    <row r="477" spans="1:2">
      <c r="A477" s="364" t="s">
        <v>275</v>
      </c>
      <c r="B477" s="377" t="s">
        <v>521</v>
      </c>
    </row>
    <row r="478" spans="1:2">
      <c r="A478" s="364" t="s">
        <v>277</v>
      </c>
      <c r="B478" s="377" t="s">
        <v>926</v>
      </c>
    </row>
    <row r="479" spans="1:2">
      <c r="A479" s="364" t="s">
        <v>279</v>
      </c>
      <c r="B479" s="377" t="s">
        <v>542</v>
      </c>
    </row>
    <row r="480" spans="1:2" ht="30">
      <c r="A480" s="364" t="s">
        <v>281</v>
      </c>
      <c r="B480" s="377" t="s">
        <v>927</v>
      </c>
    </row>
    <row r="481" spans="1:2">
      <c r="A481" s="364" t="s">
        <v>283</v>
      </c>
      <c r="B481" s="377" t="s">
        <v>928</v>
      </c>
    </row>
    <row r="482" spans="1:2" ht="46.5" customHeight="1">
      <c r="A482" s="364" t="s">
        <v>285</v>
      </c>
      <c r="B482" s="379" t="s">
        <v>929</v>
      </c>
    </row>
    <row r="483" spans="1:2" ht="45">
      <c r="A483" s="364" t="s">
        <v>287</v>
      </c>
      <c r="B483" s="377" t="s">
        <v>930</v>
      </c>
    </row>
    <row r="484" spans="1:2">
      <c r="A484" s="364" t="s">
        <v>289</v>
      </c>
      <c r="B484" s="377" t="s">
        <v>549</v>
      </c>
    </row>
    <row r="485" spans="1:2" ht="45">
      <c r="A485" s="364" t="s">
        <v>291</v>
      </c>
      <c r="B485" s="377" t="s">
        <v>1089</v>
      </c>
    </row>
    <row r="486" spans="1:2">
      <c r="A486" s="364" t="s">
        <v>293</v>
      </c>
      <c r="B486" s="377" t="s">
        <v>932</v>
      </c>
    </row>
    <row r="487" spans="1:2">
      <c r="A487" s="364" t="s">
        <v>295</v>
      </c>
      <c r="B487" s="377" t="s">
        <v>552</v>
      </c>
    </row>
    <row r="488" spans="1:2">
      <c r="A488" s="364" t="s">
        <v>297</v>
      </c>
      <c r="B488" s="377" t="s">
        <v>925</v>
      </c>
    </row>
    <row r="489" spans="1:2">
      <c r="A489" s="364" t="s">
        <v>299</v>
      </c>
      <c r="B489" s="377" t="s">
        <v>925</v>
      </c>
    </row>
    <row r="490" spans="1:2" ht="30">
      <c r="A490" s="364" t="s">
        <v>301</v>
      </c>
      <c r="B490" s="377" t="s">
        <v>554</v>
      </c>
    </row>
    <row r="491" spans="1:2" ht="18">
      <c r="A491" s="364" t="s">
        <v>538</v>
      </c>
      <c r="B491" s="377" t="s">
        <v>530</v>
      </c>
    </row>
    <row r="492" spans="1:2" ht="30">
      <c r="A492" s="364" t="s">
        <v>305</v>
      </c>
      <c r="B492" s="377" t="s">
        <v>938</v>
      </c>
    </row>
    <row r="493" spans="1:2" ht="15.75" thickBot="1">
      <c r="A493" s="365" t="s">
        <v>307</v>
      </c>
      <c r="B493" s="375"/>
    </row>
    <row r="496" spans="1:2" ht="15.75" thickBot="1"/>
    <row r="497" spans="1:2" ht="16.5" thickBot="1">
      <c r="A497" s="697" t="s">
        <v>269</v>
      </c>
      <c r="B497" s="698"/>
    </row>
    <row r="498" spans="1:2" ht="28.5" customHeight="1" thickBot="1">
      <c r="A498" s="695" t="s">
        <v>865</v>
      </c>
      <c r="B498" s="696"/>
    </row>
    <row r="499" spans="1:2" ht="45">
      <c r="A499" s="361" t="s">
        <v>271</v>
      </c>
      <c r="B499" s="378" t="s">
        <v>875</v>
      </c>
    </row>
    <row r="500" spans="1:2">
      <c r="A500" s="364" t="s">
        <v>273</v>
      </c>
      <c r="B500" s="377" t="s">
        <v>520</v>
      </c>
    </row>
    <row r="501" spans="1:2">
      <c r="A501" s="364" t="s">
        <v>275</v>
      </c>
      <c r="B501" s="377" t="s">
        <v>521</v>
      </c>
    </row>
    <row r="502" spans="1:2" ht="30">
      <c r="A502" s="364" t="s">
        <v>277</v>
      </c>
      <c r="B502" s="377" t="s">
        <v>933</v>
      </c>
    </row>
    <row r="503" spans="1:2">
      <c r="A503" s="364" t="s">
        <v>279</v>
      </c>
      <c r="B503" s="377" t="s">
        <v>542</v>
      </c>
    </row>
    <row r="504" spans="1:2" ht="26.25">
      <c r="A504" s="364" t="s">
        <v>281</v>
      </c>
      <c r="B504" s="380" t="s">
        <v>934</v>
      </c>
    </row>
    <row r="505" spans="1:2">
      <c r="A505" s="364" t="s">
        <v>283</v>
      </c>
      <c r="B505" s="377" t="s">
        <v>935</v>
      </c>
    </row>
    <row r="506" spans="1:2" ht="30">
      <c r="A506" s="364" t="s">
        <v>285</v>
      </c>
      <c r="B506" s="379" t="s">
        <v>936</v>
      </c>
    </row>
    <row r="507" spans="1:2" ht="60">
      <c r="A507" s="364" t="s">
        <v>287</v>
      </c>
      <c r="B507" s="377" t="s">
        <v>937</v>
      </c>
    </row>
    <row r="508" spans="1:2">
      <c r="A508" s="364" t="s">
        <v>289</v>
      </c>
      <c r="B508" s="377" t="s">
        <v>549</v>
      </c>
    </row>
    <row r="509" spans="1:2" ht="45">
      <c r="A509" s="364" t="s">
        <v>291</v>
      </c>
      <c r="B509" s="377" t="s">
        <v>931</v>
      </c>
    </row>
    <row r="510" spans="1:2">
      <c r="A510" s="364" t="s">
        <v>293</v>
      </c>
      <c r="B510" s="377" t="s">
        <v>932</v>
      </c>
    </row>
    <row r="511" spans="1:2">
      <c r="A511" s="364" t="s">
        <v>295</v>
      </c>
      <c r="B511" s="377" t="s">
        <v>552</v>
      </c>
    </row>
    <row r="512" spans="1:2">
      <c r="A512" s="364" t="s">
        <v>297</v>
      </c>
      <c r="B512" s="377" t="s">
        <v>925</v>
      </c>
    </row>
    <row r="513" spans="1:2">
      <c r="A513" s="364" t="s">
        <v>299</v>
      </c>
      <c r="B513" s="377" t="s">
        <v>925</v>
      </c>
    </row>
    <row r="514" spans="1:2" ht="30">
      <c r="A514" s="364" t="s">
        <v>301</v>
      </c>
      <c r="B514" s="377" t="s">
        <v>554</v>
      </c>
    </row>
    <row r="515" spans="1:2" ht="18">
      <c r="A515" s="364" t="s">
        <v>538</v>
      </c>
      <c r="B515" s="377" t="s">
        <v>530</v>
      </c>
    </row>
    <row r="516" spans="1:2" ht="30">
      <c r="A516" s="364" t="s">
        <v>305</v>
      </c>
      <c r="B516" s="377" t="s">
        <v>938</v>
      </c>
    </row>
    <row r="517" spans="1:2" ht="15.75" thickBot="1">
      <c r="A517" s="365" t="s">
        <v>307</v>
      </c>
      <c r="B517" s="375"/>
    </row>
    <row r="520" spans="1:2" ht="15.75" thickBot="1"/>
    <row r="521" spans="1:2" ht="16.5" thickBot="1">
      <c r="A521" s="697" t="s">
        <v>269</v>
      </c>
      <c r="B521" s="698"/>
    </row>
    <row r="522" spans="1:2" ht="36.75" customHeight="1" thickBot="1">
      <c r="A522" s="695" t="s">
        <v>873</v>
      </c>
      <c r="B522" s="696"/>
    </row>
    <row r="523" spans="1:2">
      <c r="A523" s="361" t="s">
        <v>271</v>
      </c>
      <c r="B523" s="378" t="s">
        <v>874</v>
      </c>
    </row>
    <row r="524" spans="1:2" ht="45">
      <c r="A524" s="364" t="s">
        <v>273</v>
      </c>
      <c r="B524" s="377" t="s">
        <v>1123</v>
      </c>
    </row>
    <row r="525" spans="1:2">
      <c r="A525" s="364" t="s">
        <v>275</v>
      </c>
      <c r="B525" s="377" t="s">
        <v>521</v>
      </c>
    </row>
    <row r="526" spans="1:2" ht="30">
      <c r="A526" s="364" t="s">
        <v>277</v>
      </c>
      <c r="B526" s="377" t="s">
        <v>939</v>
      </c>
    </row>
    <row r="527" spans="1:2">
      <c r="A527" s="364" t="s">
        <v>279</v>
      </c>
      <c r="B527" s="377" t="s">
        <v>522</v>
      </c>
    </row>
    <row r="528" spans="1:2" ht="30">
      <c r="A528" s="364" t="s">
        <v>281</v>
      </c>
      <c r="B528" s="377" t="s">
        <v>1090</v>
      </c>
    </row>
    <row r="529" spans="1:2" ht="30">
      <c r="A529" s="364" t="s">
        <v>283</v>
      </c>
      <c r="B529" s="377" t="s">
        <v>940</v>
      </c>
    </row>
    <row r="530" spans="1:2" ht="30">
      <c r="A530" s="364" t="s">
        <v>285</v>
      </c>
      <c r="B530" s="379" t="s">
        <v>941</v>
      </c>
    </row>
    <row r="531" spans="1:2" ht="60">
      <c r="A531" s="364" t="s">
        <v>287</v>
      </c>
      <c r="B531" s="377" t="s">
        <v>942</v>
      </c>
    </row>
    <row r="532" spans="1:2">
      <c r="A532" s="364" t="s">
        <v>289</v>
      </c>
      <c r="B532" s="377" t="s">
        <v>549</v>
      </c>
    </row>
    <row r="533" spans="1:2" ht="60">
      <c r="A533" s="364" t="s">
        <v>291</v>
      </c>
      <c r="B533" s="377" t="s">
        <v>1124</v>
      </c>
    </row>
    <row r="534" spans="1:2">
      <c r="A534" s="364" t="s">
        <v>293</v>
      </c>
      <c r="B534" s="377" t="s">
        <v>943</v>
      </c>
    </row>
    <row r="535" spans="1:2">
      <c r="A535" s="364" t="s">
        <v>295</v>
      </c>
      <c r="B535" s="377" t="s">
        <v>552</v>
      </c>
    </row>
    <row r="536" spans="1:2">
      <c r="A536" s="364" t="s">
        <v>297</v>
      </c>
      <c r="B536" s="377" t="s">
        <v>925</v>
      </c>
    </row>
    <row r="537" spans="1:2">
      <c r="A537" s="364" t="s">
        <v>299</v>
      </c>
      <c r="B537" s="377" t="s">
        <v>925</v>
      </c>
    </row>
    <row r="538" spans="1:2" ht="30">
      <c r="A538" s="364" t="s">
        <v>301</v>
      </c>
      <c r="B538" s="377" t="s">
        <v>554</v>
      </c>
    </row>
    <row r="539" spans="1:2" ht="18">
      <c r="A539" s="364" t="s">
        <v>538</v>
      </c>
      <c r="B539" s="377" t="s">
        <v>530</v>
      </c>
    </row>
    <row r="540" spans="1:2" ht="30">
      <c r="A540" s="364" t="s">
        <v>305</v>
      </c>
      <c r="B540" s="377" t="s">
        <v>938</v>
      </c>
    </row>
    <row r="541" spans="1:2" ht="45.75" thickBot="1">
      <c r="A541" s="365" t="s">
        <v>307</v>
      </c>
      <c r="B541" s="375" t="s">
        <v>1132</v>
      </c>
    </row>
    <row r="544" spans="1:2" ht="15.75" thickBot="1"/>
    <row r="545" spans="1:7" ht="16.5" thickBot="1">
      <c r="A545" s="697" t="s">
        <v>269</v>
      </c>
      <c r="B545" s="698"/>
    </row>
    <row r="546" spans="1:7" ht="36.75" customHeight="1" thickBot="1">
      <c r="A546" s="706" t="s">
        <v>1054</v>
      </c>
      <c r="B546" s="707"/>
      <c r="G546" s="413"/>
    </row>
    <row r="547" spans="1:7" ht="29.25" customHeight="1">
      <c r="A547" s="361" t="s">
        <v>271</v>
      </c>
      <c r="B547" s="374" t="s">
        <v>1049</v>
      </c>
      <c r="G547" s="414"/>
    </row>
    <row r="548" spans="1:7" ht="18">
      <c r="A548" s="364" t="s">
        <v>273</v>
      </c>
      <c r="B548" s="377" t="s">
        <v>520</v>
      </c>
      <c r="G548" s="414"/>
    </row>
    <row r="549" spans="1:7">
      <c r="A549" s="364" t="s">
        <v>275</v>
      </c>
      <c r="B549" s="377" t="s">
        <v>521</v>
      </c>
      <c r="G549" s="418"/>
    </row>
    <row r="550" spans="1:7" ht="78" customHeight="1">
      <c r="A550" s="364" t="s">
        <v>277</v>
      </c>
      <c r="B550" s="377" t="s">
        <v>1058</v>
      </c>
      <c r="G550" s="414"/>
    </row>
    <row r="551" spans="1:7" ht="15.75">
      <c r="A551" s="364" t="s">
        <v>279</v>
      </c>
      <c r="B551" s="377" t="s">
        <v>522</v>
      </c>
      <c r="G551" s="415"/>
    </row>
    <row r="552" spans="1:7" ht="42" customHeight="1">
      <c r="A552" s="364" t="s">
        <v>281</v>
      </c>
      <c r="B552" s="377" t="s">
        <v>1059</v>
      </c>
      <c r="G552" s="416"/>
    </row>
    <row r="553" spans="1:7" ht="15.75">
      <c r="A553" s="364" t="s">
        <v>283</v>
      </c>
      <c r="B553" s="377" t="s">
        <v>1060</v>
      </c>
      <c r="G553" s="415"/>
    </row>
    <row r="554" spans="1:7" ht="38.25">
      <c r="A554" s="364" t="s">
        <v>285</v>
      </c>
      <c r="B554" s="412" t="s">
        <v>1061</v>
      </c>
      <c r="G554" s="417"/>
    </row>
    <row r="555" spans="1:7" ht="75">
      <c r="A555" s="364" t="s">
        <v>287</v>
      </c>
      <c r="B555" s="377" t="s">
        <v>1062</v>
      </c>
      <c r="G555" s="415"/>
    </row>
    <row r="556" spans="1:7">
      <c r="A556" s="364" t="s">
        <v>289</v>
      </c>
      <c r="B556" s="377" t="s">
        <v>523</v>
      </c>
      <c r="G556" s="416"/>
    </row>
    <row r="557" spans="1:7" ht="45">
      <c r="A557" s="364" t="s">
        <v>291</v>
      </c>
      <c r="B557" s="377" t="s">
        <v>1055</v>
      </c>
      <c r="G557" s="417"/>
    </row>
    <row r="558" spans="1:7">
      <c r="A558" s="364" t="s">
        <v>293</v>
      </c>
      <c r="B558" s="377" t="s">
        <v>943</v>
      </c>
    </row>
    <row r="559" spans="1:7">
      <c r="A559" s="364" t="s">
        <v>295</v>
      </c>
      <c r="B559" s="377" t="s">
        <v>552</v>
      </c>
    </row>
    <row r="560" spans="1:7">
      <c r="A560" s="364" t="s">
        <v>297</v>
      </c>
      <c r="B560" s="377" t="s">
        <v>925</v>
      </c>
    </row>
    <row r="561" spans="1:2">
      <c r="A561" s="364" t="s">
        <v>299</v>
      </c>
      <c r="B561" s="377" t="s">
        <v>925</v>
      </c>
    </row>
    <row r="562" spans="1:2" ht="30">
      <c r="A562" s="364" t="s">
        <v>301</v>
      </c>
      <c r="B562" s="377" t="s">
        <v>554</v>
      </c>
    </row>
    <row r="563" spans="1:2" ht="18">
      <c r="A563" s="364" t="s">
        <v>538</v>
      </c>
      <c r="B563" s="377" t="s">
        <v>530</v>
      </c>
    </row>
    <row r="564" spans="1:2" ht="30">
      <c r="A564" s="364" t="s">
        <v>305</v>
      </c>
      <c r="B564" s="377" t="s">
        <v>1057</v>
      </c>
    </row>
    <row r="565" spans="1:2" ht="75.75" thickBot="1">
      <c r="A565" s="365" t="s">
        <v>307</v>
      </c>
      <c r="B565" s="375" t="s">
        <v>1056</v>
      </c>
    </row>
    <row r="566" spans="1:2">
      <c r="A566" s="354"/>
      <c r="B566" s="354"/>
    </row>
    <row r="567" spans="1:2">
      <c r="A567" s="352"/>
      <c r="B567" s="352"/>
    </row>
    <row r="568" spans="1:2" ht="15.75" thickBot="1"/>
    <row r="569" spans="1:2" ht="16.5" thickBot="1">
      <c r="A569" s="697" t="s">
        <v>269</v>
      </c>
      <c r="B569" s="698"/>
    </row>
    <row r="570" spans="1:2" ht="36.75" customHeight="1" thickBot="1">
      <c r="A570" s="697" t="s">
        <v>994</v>
      </c>
      <c r="B570" s="696"/>
    </row>
    <row r="571" spans="1:2" ht="31.5">
      <c r="A571" s="392" t="s">
        <v>271</v>
      </c>
      <c r="B571" s="391" t="s">
        <v>801</v>
      </c>
    </row>
    <row r="572" spans="1:2">
      <c r="A572" s="367" t="s">
        <v>273</v>
      </c>
      <c r="B572" s="364" t="s">
        <v>520</v>
      </c>
    </row>
    <row r="573" spans="1:2">
      <c r="A573" s="367" t="s">
        <v>275</v>
      </c>
      <c r="B573" s="364" t="s">
        <v>521</v>
      </c>
    </row>
    <row r="574" spans="1:2" ht="30">
      <c r="A574" s="367" t="s">
        <v>277</v>
      </c>
      <c r="B574" s="364" t="s">
        <v>1069</v>
      </c>
    </row>
    <row r="575" spans="1:2">
      <c r="A575" s="367" t="s">
        <v>279</v>
      </c>
      <c r="B575" s="364" t="s">
        <v>522</v>
      </c>
    </row>
    <row r="576" spans="1:2">
      <c r="A576" s="367" t="s">
        <v>281</v>
      </c>
      <c r="B576" s="364" t="s">
        <v>996</v>
      </c>
    </row>
    <row r="577" spans="1:2">
      <c r="A577" s="367" t="s">
        <v>283</v>
      </c>
      <c r="B577" s="364" t="s">
        <v>997</v>
      </c>
    </row>
    <row r="578" spans="1:2" ht="30">
      <c r="A578" s="367" t="s">
        <v>285</v>
      </c>
      <c r="B578" s="369" t="s">
        <v>998</v>
      </c>
    </row>
    <row r="579" spans="1:2" ht="45">
      <c r="A579" s="367" t="s">
        <v>287</v>
      </c>
      <c r="B579" s="364" t="s">
        <v>999</v>
      </c>
    </row>
    <row r="580" spans="1:2">
      <c r="A580" s="367" t="s">
        <v>289</v>
      </c>
      <c r="B580" s="364" t="s">
        <v>523</v>
      </c>
    </row>
    <row r="581" spans="1:2" ht="30">
      <c r="A581" s="367" t="s">
        <v>291</v>
      </c>
      <c r="B581" s="364" t="s">
        <v>1070</v>
      </c>
    </row>
    <row r="582" spans="1:2">
      <c r="A582" s="367" t="s">
        <v>293</v>
      </c>
      <c r="B582" s="364" t="s">
        <v>943</v>
      </c>
    </row>
    <row r="583" spans="1:2">
      <c r="A583" s="367" t="s">
        <v>295</v>
      </c>
      <c r="B583" s="364" t="s">
        <v>552</v>
      </c>
    </row>
    <row r="584" spans="1:2" ht="30">
      <c r="A584" s="367" t="s">
        <v>297</v>
      </c>
      <c r="B584" s="364" t="s">
        <v>1000</v>
      </c>
    </row>
    <row r="585" spans="1:2" ht="30">
      <c r="A585" s="367" t="s">
        <v>299</v>
      </c>
      <c r="B585" s="364" t="s">
        <v>1000</v>
      </c>
    </row>
    <row r="586" spans="1:2" ht="30">
      <c r="A586" s="367" t="s">
        <v>301</v>
      </c>
      <c r="B586" s="364" t="s">
        <v>554</v>
      </c>
    </row>
    <row r="587" spans="1:2" ht="18">
      <c r="A587" s="367" t="s">
        <v>538</v>
      </c>
      <c r="B587" s="364" t="s">
        <v>530</v>
      </c>
    </row>
    <row r="588" spans="1:2" ht="30">
      <c r="A588" s="367" t="s">
        <v>305</v>
      </c>
      <c r="B588" s="364" t="s">
        <v>938</v>
      </c>
    </row>
    <row r="589" spans="1:2" ht="45.75" thickBot="1">
      <c r="A589" s="368" t="s">
        <v>307</v>
      </c>
      <c r="B589" s="365" t="s">
        <v>1133</v>
      </c>
    </row>
    <row r="590" spans="1:2">
      <c r="A590" s="354"/>
      <c r="B590" s="354"/>
    </row>
    <row r="591" spans="1:2">
      <c r="A591" s="354"/>
      <c r="B591" s="354"/>
    </row>
    <row r="592" spans="1:2" ht="15.75" thickBot="1"/>
    <row r="593" spans="1:2" ht="16.5" thickBot="1">
      <c r="A593" s="697" t="s">
        <v>269</v>
      </c>
      <c r="B593" s="698"/>
    </row>
    <row r="594" spans="1:2" ht="36.75" customHeight="1" thickBot="1">
      <c r="A594" s="695" t="s">
        <v>995</v>
      </c>
      <c r="B594" s="696"/>
    </row>
    <row r="595" spans="1:2" ht="31.5">
      <c r="A595" s="361" t="s">
        <v>271</v>
      </c>
      <c r="B595" s="391" t="s">
        <v>801</v>
      </c>
    </row>
    <row r="596" spans="1:2">
      <c r="A596" s="364" t="s">
        <v>273</v>
      </c>
      <c r="B596" s="364" t="s">
        <v>520</v>
      </c>
    </row>
    <row r="597" spans="1:2">
      <c r="A597" s="364" t="s">
        <v>275</v>
      </c>
      <c r="B597" s="364" t="s">
        <v>521</v>
      </c>
    </row>
    <row r="598" spans="1:2" ht="30">
      <c r="A598" s="364" t="s">
        <v>277</v>
      </c>
      <c r="B598" s="364" t="s">
        <v>1001</v>
      </c>
    </row>
    <row r="599" spans="1:2">
      <c r="A599" s="364" t="s">
        <v>279</v>
      </c>
      <c r="B599" s="364" t="s">
        <v>522</v>
      </c>
    </row>
    <row r="600" spans="1:2" ht="30">
      <c r="A600" s="364" t="s">
        <v>281</v>
      </c>
      <c r="B600" s="364" t="s">
        <v>1002</v>
      </c>
    </row>
    <row r="601" spans="1:2">
      <c r="A601" s="364" t="s">
        <v>283</v>
      </c>
      <c r="B601" s="364" t="s">
        <v>1003</v>
      </c>
    </row>
    <row r="602" spans="1:2" ht="30">
      <c r="A602" s="364" t="s">
        <v>285</v>
      </c>
      <c r="B602" s="369" t="s">
        <v>1004</v>
      </c>
    </row>
    <row r="603" spans="1:2" ht="45">
      <c r="A603" s="364" t="s">
        <v>287</v>
      </c>
      <c r="B603" s="364" t="s">
        <v>1006</v>
      </c>
    </row>
    <row r="604" spans="1:2">
      <c r="A604" s="364" t="s">
        <v>289</v>
      </c>
      <c r="B604" s="364" t="s">
        <v>523</v>
      </c>
    </row>
    <row r="605" spans="1:2" ht="30">
      <c r="A605" s="364" t="s">
        <v>291</v>
      </c>
      <c r="B605" s="364" t="s">
        <v>1005</v>
      </c>
    </row>
    <row r="606" spans="1:2">
      <c r="A606" s="364" t="s">
        <v>293</v>
      </c>
      <c r="B606" s="364" t="s">
        <v>943</v>
      </c>
    </row>
    <row r="607" spans="1:2">
      <c r="A607" s="364" t="s">
        <v>295</v>
      </c>
      <c r="B607" s="364" t="s">
        <v>552</v>
      </c>
    </row>
    <row r="608" spans="1:2" ht="30">
      <c r="A608" s="364" t="s">
        <v>297</v>
      </c>
      <c r="B608" s="364" t="s">
        <v>1000</v>
      </c>
    </row>
    <row r="609" spans="1:2" ht="30">
      <c r="A609" s="364" t="s">
        <v>299</v>
      </c>
      <c r="B609" s="364" t="s">
        <v>1000</v>
      </c>
    </row>
    <row r="610" spans="1:2" ht="30">
      <c r="A610" s="364" t="s">
        <v>301</v>
      </c>
      <c r="B610" s="364" t="s">
        <v>554</v>
      </c>
    </row>
    <row r="611" spans="1:2" ht="18">
      <c r="A611" s="364" t="s">
        <v>538</v>
      </c>
      <c r="B611" s="364" t="s">
        <v>530</v>
      </c>
    </row>
    <row r="612" spans="1:2" ht="30">
      <c r="A612" s="364" t="s">
        <v>305</v>
      </c>
      <c r="B612" s="364" t="s">
        <v>938</v>
      </c>
    </row>
    <row r="613" spans="1:2" ht="45.75" thickBot="1">
      <c r="A613" s="365" t="s">
        <v>307</v>
      </c>
      <c r="B613" s="365" t="s">
        <v>1134</v>
      </c>
    </row>
    <row r="614" spans="1:2">
      <c r="A614" s="354"/>
      <c r="B614" s="354"/>
    </row>
    <row r="615" spans="1:2" ht="15.75" thickBot="1">
      <c r="A615" s="354"/>
      <c r="B615" s="354"/>
    </row>
    <row r="616" spans="1:2" ht="15.75" thickBot="1"/>
    <row r="617" spans="1:2" ht="16.5" thickBot="1">
      <c r="A617" s="697" t="s">
        <v>269</v>
      </c>
      <c r="B617" s="698"/>
    </row>
    <row r="618" spans="1:2" ht="35.25" customHeight="1" thickBot="1">
      <c r="A618" s="695" t="s">
        <v>866</v>
      </c>
      <c r="B618" s="696"/>
    </row>
    <row r="619" spans="1:2" ht="25.5">
      <c r="A619" s="361" t="s">
        <v>271</v>
      </c>
      <c r="B619" s="381" t="s">
        <v>223</v>
      </c>
    </row>
    <row r="620" spans="1:2">
      <c r="A620" s="364" t="s">
        <v>273</v>
      </c>
      <c r="B620" s="377" t="s">
        <v>520</v>
      </c>
    </row>
    <row r="621" spans="1:2">
      <c r="A621" s="364" t="s">
        <v>275</v>
      </c>
      <c r="B621" s="377" t="s">
        <v>521</v>
      </c>
    </row>
    <row r="622" spans="1:2" ht="45">
      <c r="A622" s="364" t="s">
        <v>277</v>
      </c>
      <c r="B622" s="377" t="s">
        <v>944</v>
      </c>
    </row>
    <row r="623" spans="1:2">
      <c r="A623" s="364" t="s">
        <v>279</v>
      </c>
      <c r="B623" s="377" t="s">
        <v>522</v>
      </c>
    </row>
    <row r="624" spans="1:2" ht="30">
      <c r="A624" s="364" t="s">
        <v>281</v>
      </c>
      <c r="B624" s="377" t="s">
        <v>945</v>
      </c>
    </row>
    <row r="625" spans="1:2">
      <c r="A625" s="364" t="s">
        <v>283</v>
      </c>
      <c r="B625" s="377" t="s">
        <v>946</v>
      </c>
    </row>
    <row r="626" spans="1:2" ht="45">
      <c r="A626" s="364" t="s">
        <v>285</v>
      </c>
      <c r="B626" s="379" t="s">
        <v>947</v>
      </c>
    </row>
    <row r="627" spans="1:2" ht="45">
      <c r="A627" s="364" t="s">
        <v>287</v>
      </c>
      <c r="B627" s="377" t="s">
        <v>948</v>
      </c>
    </row>
    <row r="628" spans="1:2">
      <c r="A628" s="364" t="s">
        <v>289</v>
      </c>
      <c r="B628" s="377" t="s">
        <v>549</v>
      </c>
    </row>
    <row r="629" spans="1:2" ht="25.5">
      <c r="A629" s="364" t="s">
        <v>291</v>
      </c>
      <c r="B629" s="356" t="s">
        <v>886</v>
      </c>
    </row>
    <row r="630" spans="1:2">
      <c r="A630" s="364" t="s">
        <v>293</v>
      </c>
      <c r="B630" s="377" t="s">
        <v>943</v>
      </c>
    </row>
    <row r="631" spans="1:2">
      <c r="A631" s="364" t="s">
        <v>295</v>
      </c>
      <c r="B631" s="377" t="s">
        <v>949</v>
      </c>
    </row>
    <row r="632" spans="1:2">
      <c r="A632" s="364" t="s">
        <v>297</v>
      </c>
      <c r="B632" s="377" t="s">
        <v>950</v>
      </c>
    </row>
    <row r="633" spans="1:2">
      <c r="A633" s="364" t="s">
        <v>299</v>
      </c>
      <c r="B633" s="377" t="s">
        <v>950</v>
      </c>
    </row>
    <row r="634" spans="1:2" ht="30">
      <c r="A634" s="364" t="s">
        <v>301</v>
      </c>
      <c r="B634" s="377" t="s">
        <v>554</v>
      </c>
    </row>
    <row r="635" spans="1:2" ht="18">
      <c r="A635" s="364" t="s">
        <v>538</v>
      </c>
      <c r="B635" s="377" t="s">
        <v>530</v>
      </c>
    </row>
    <row r="636" spans="1:2" ht="30">
      <c r="A636" s="364" t="s">
        <v>305</v>
      </c>
      <c r="B636" s="377" t="s">
        <v>938</v>
      </c>
    </row>
    <row r="637" spans="1:2" ht="15.75" thickBot="1">
      <c r="A637" s="365" t="s">
        <v>307</v>
      </c>
      <c r="B637" s="375"/>
    </row>
    <row r="641" spans="1:2" ht="16.5" thickBot="1">
      <c r="A641" s="697" t="s">
        <v>269</v>
      </c>
      <c r="B641" s="698"/>
    </row>
    <row r="642" spans="1:2" ht="16.5" thickBot="1">
      <c r="A642" s="695" t="s">
        <v>867</v>
      </c>
      <c r="B642" s="696"/>
    </row>
    <row r="643" spans="1:2" ht="30">
      <c r="A643" s="361" t="s">
        <v>271</v>
      </c>
      <c r="B643" s="376" t="s">
        <v>223</v>
      </c>
    </row>
    <row r="644" spans="1:2">
      <c r="A644" s="364" t="s">
        <v>273</v>
      </c>
      <c r="B644" s="377" t="s">
        <v>520</v>
      </c>
    </row>
    <row r="645" spans="1:2">
      <c r="A645" s="364" t="s">
        <v>275</v>
      </c>
      <c r="B645" s="377" t="s">
        <v>521</v>
      </c>
    </row>
    <row r="646" spans="1:2" ht="30">
      <c r="A646" s="364" t="s">
        <v>277</v>
      </c>
      <c r="B646" s="377" t="s">
        <v>951</v>
      </c>
    </row>
    <row r="647" spans="1:2">
      <c r="A647" s="364" t="s">
        <v>279</v>
      </c>
      <c r="B647" s="377" t="s">
        <v>522</v>
      </c>
    </row>
    <row r="648" spans="1:2">
      <c r="A648" s="364" t="s">
        <v>281</v>
      </c>
      <c r="B648" s="377" t="s">
        <v>952</v>
      </c>
    </row>
    <row r="649" spans="1:2">
      <c r="A649" s="364" t="s">
        <v>283</v>
      </c>
      <c r="B649" s="377" t="s">
        <v>953</v>
      </c>
    </row>
    <row r="650" spans="1:2" ht="30">
      <c r="A650" s="364" t="s">
        <v>285</v>
      </c>
      <c r="B650" s="379" t="s">
        <v>954</v>
      </c>
    </row>
    <row r="651" spans="1:2" ht="45">
      <c r="A651" s="364" t="s">
        <v>287</v>
      </c>
      <c r="B651" s="377" t="s">
        <v>955</v>
      </c>
    </row>
    <row r="652" spans="1:2">
      <c r="A652" s="364" t="s">
        <v>289</v>
      </c>
      <c r="B652" s="377" t="s">
        <v>523</v>
      </c>
    </row>
    <row r="653" spans="1:2" ht="25.5">
      <c r="A653" s="364" t="s">
        <v>291</v>
      </c>
      <c r="B653" s="356" t="s">
        <v>886</v>
      </c>
    </row>
    <row r="654" spans="1:2">
      <c r="A654" s="364" t="s">
        <v>293</v>
      </c>
      <c r="B654" s="377" t="s">
        <v>943</v>
      </c>
    </row>
    <row r="655" spans="1:2">
      <c r="A655" s="364" t="s">
        <v>295</v>
      </c>
      <c r="B655" s="377" t="s">
        <v>552</v>
      </c>
    </row>
    <row r="656" spans="1:2">
      <c r="A656" s="364" t="s">
        <v>297</v>
      </c>
      <c r="B656" s="377" t="s">
        <v>956</v>
      </c>
    </row>
    <row r="657" spans="1:2">
      <c r="A657" s="364" t="s">
        <v>299</v>
      </c>
      <c r="B657" s="377" t="s">
        <v>956</v>
      </c>
    </row>
    <row r="658" spans="1:2" ht="30">
      <c r="A658" s="364" t="s">
        <v>301</v>
      </c>
      <c r="B658" s="377" t="s">
        <v>554</v>
      </c>
    </row>
    <row r="659" spans="1:2" ht="18">
      <c r="A659" s="364" t="s">
        <v>538</v>
      </c>
      <c r="B659" s="377" t="s">
        <v>530</v>
      </c>
    </row>
    <row r="660" spans="1:2" ht="30">
      <c r="A660" s="364" t="s">
        <v>305</v>
      </c>
      <c r="B660" s="377" t="s">
        <v>957</v>
      </c>
    </row>
    <row r="661" spans="1:2" ht="15.75" thickBot="1">
      <c r="A661" s="365" t="s">
        <v>307</v>
      </c>
      <c r="B661" s="375"/>
    </row>
    <row r="664" spans="1:2" ht="15.75" thickBot="1"/>
    <row r="665" spans="1:2" ht="16.5" thickBot="1">
      <c r="A665" s="697" t="s">
        <v>269</v>
      </c>
      <c r="B665" s="698"/>
    </row>
    <row r="666" spans="1:2" ht="28.5" customHeight="1" thickBot="1">
      <c r="A666" s="695" t="s">
        <v>1172</v>
      </c>
      <c r="B666" s="696"/>
    </row>
    <row r="667" spans="1:2" ht="30">
      <c r="A667" s="361" t="s">
        <v>271</v>
      </c>
      <c r="B667" s="376" t="s">
        <v>223</v>
      </c>
    </row>
    <row r="668" spans="1:2">
      <c r="A668" s="364" t="s">
        <v>273</v>
      </c>
      <c r="B668" s="377" t="s">
        <v>520</v>
      </c>
    </row>
    <row r="669" spans="1:2">
      <c r="A669" s="364" t="s">
        <v>275</v>
      </c>
      <c r="B669" s="377" t="s">
        <v>521</v>
      </c>
    </row>
    <row r="670" spans="1:2" ht="45">
      <c r="A670" s="364" t="s">
        <v>277</v>
      </c>
      <c r="B670" s="377" t="s">
        <v>1173</v>
      </c>
    </row>
    <row r="671" spans="1:2">
      <c r="A671" s="364" t="s">
        <v>279</v>
      </c>
      <c r="B671" s="377" t="s">
        <v>522</v>
      </c>
    </row>
    <row r="672" spans="1:2" ht="30">
      <c r="A672" s="364" t="s">
        <v>281</v>
      </c>
      <c r="B672" s="377" t="s">
        <v>1174</v>
      </c>
    </row>
    <row r="673" spans="1:2">
      <c r="A673" s="364" t="s">
        <v>283</v>
      </c>
      <c r="B673" s="377" t="s">
        <v>953</v>
      </c>
    </row>
    <row r="674" spans="1:2" ht="45">
      <c r="A674" s="364" t="s">
        <v>285</v>
      </c>
      <c r="B674" s="379" t="s">
        <v>1175</v>
      </c>
    </row>
    <row r="675" spans="1:2" ht="45">
      <c r="A675" s="364" t="s">
        <v>287</v>
      </c>
      <c r="B675" s="377" t="s">
        <v>1176</v>
      </c>
    </row>
    <row r="676" spans="1:2">
      <c r="A676" s="364" t="s">
        <v>289</v>
      </c>
      <c r="B676" s="377" t="s">
        <v>523</v>
      </c>
    </row>
    <row r="677" spans="1:2">
      <c r="A677" s="364" t="s">
        <v>291</v>
      </c>
      <c r="B677" s="356" t="s">
        <v>1177</v>
      </c>
    </row>
    <row r="678" spans="1:2">
      <c r="A678" s="364" t="s">
        <v>293</v>
      </c>
      <c r="B678" s="377" t="s">
        <v>943</v>
      </c>
    </row>
    <row r="679" spans="1:2">
      <c r="A679" s="364" t="s">
        <v>295</v>
      </c>
      <c r="B679" s="377" t="s">
        <v>552</v>
      </c>
    </row>
    <row r="680" spans="1:2">
      <c r="A680" s="364" t="s">
        <v>297</v>
      </c>
      <c r="B680" s="377" t="s">
        <v>1178</v>
      </c>
    </row>
    <row r="681" spans="1:2">
      <c r="A681" s="364" t="s">
        <v>299</v>
      </c>
      <c r="B681" s="377" t="s">
        <v>1178</v>
      </c>
    </row>
    <row r="682" spans="1:2" ht="30">
      <c r="A682" s="364" t="s">
        <v>301</v>
      </c>
      <c r="B682" s="377" t="s">
        <v>554</v>
      </c>
    </row>
    <row r="683" spans="1:2" ht="18">
      <c r="A683" s="364" t="s">
        <v>538</v>
      </c>
      <c r="B683" s="377" t="s">
        <v>530</v>
      </c>
    </row>
    <row r="684" spans="1:2" ht="30">
      <c r="A684" s="364" t="s">
        <v>305</v>
      </c>
      <c r="B684" s="377" t="s">
        <v>957</v>
      </c>
    </row>
    <row r="685" spans="1:2" ht="15.75" thickBot="1">
      <c r="A685" s="365" t="s">
        <v>307</v>
      </c>
      <c r="B685" s="375"/>
    </row>
    <row r="688" spans="1:2" ht="15.75" thickBot="1"/>
    <row r="689" spans="1:2" ht="16.5" thickBot="1">
      <c r="A689" s="697" t="s">
        <v>269</v>
      </c>
      <c r="B689" s="698"/>
    </row>
    <row r="690" spans="1:2" ht="32.25" customHeight="1" thickBot="1">
      <c r="A690" s="695" t="s">
        <v>869</v>
      </c>
      <c r="B690" s="696"/>
    </row>
    <row r="691" spans="1:2" ht="30">
      <c r="A691" s="361" t="s">
        <v>271</v>
      </c>
      <c r="B691" s="376" t="s">
        <v>223</v>
      </c>
    </row>
    <row r="692" spans="1:2">
      <c r="A692" s="364" t="s">
        <v>273</v>
      </c>
      <c r="B692" s="377" t="s">
        <v>520</v>
      </c>
    </row>
    <row r="693" spans="1:2">
      <c r="A693" s="364" t="s">
        <v>275</v>
      </c>
      <c r="B693" s="377" t="s">
        <v>521</v>
      </c>
    </row>
    <row r="694" spans="1:2" ht="25.5">
      <c r="A694" s="364" t="s">
        <v>277</v>
      </c>
      <c r="B694" s="356" t="s">
        <v>958</v>
      </c>
    </row>
    <row r="695" spans="1:2">
      <c r="A695" s="364" t="s">
        <v>279</v>
      </c>
      <c r="B695" s="356" t="s">
        <v>522</v>
      </c>
    </row>
    <row r="696" spans="1:2" ht="25.5">
      <c r="A696" s="364" t="s">
        <v>281</v>
      </c>
      <c r="B696" s="356" t="s">
        <v>977</v>
      </c>
    </row>
    <row r="697" spans="1:2" ht="25.5">
      <c r="A697" s="364" t="s">
        <v>283</v>
      </c>
      <c r="B697" s="356" t="s">
        <v>978</v>
      </c>
    </row>
    <row r="698" spans="1:2" ht="38.25">
      <c r="A698" s="364" t="s">
        <v>285</v>
      </c>
      <c r="B698" s="356" t="s">
        <v>979</v>
      </c>
    </row>
    <row r="699" spans="1:2" ht="51">
      <c r="A699" s="364" t="s">
        <v>287</v>
      </c>
      <c r="B699" s="356" t="s">
        <v>980</v>
      </c>
    </row>
    <row r="700" spans="1:2">
      <c r="A700" s="364" t="s">
        <v>289</v>
      </c>
      <c r="B700" s="377" t="s">
        <v>549</v>
      </c>
    </row>
    <row r="701" spans="1:2" ht="25.5">
      <c r="A701" s="364" t="s">
        <v>291</v>
      </c>
      <c r="B701" s="356" t="s">
        <v>915</v>
      </c>
    </row>
    <row r="702" spans="1:2">
      <c r="A702" s="364" t="s">
        <v>293</v>
      </c>
      <c r="B702" s="377" t="s">
        <v>551</v>
      </c>
    </row>
    <row r="703" spans="1:2">
      <c r="A703" s="364" t="s">
        <v>295</v>
      </c>
      <c r="B703" s="377" t="s">
        <v>552</v>
      </c>
    </row>
    <row r="704" spans="1:2">
      <c r="A704" s="364" t="s">
        <v>297</v>
      </c>
      <c r="B704" s="377" t="s">
        <v>959</v>
      </c>
    </row>
    <row r="705" spans="1:2">
      <c r="A705" s="364" t="s">
        <v>299</v>
      </c>
      <c r="B705" s="377" t="s">
        <v>959</v>
      </c>
    </row>
    <row r="706" spans="1:2" ht="30">
      <c r="A706" s="364" t="s">
        <v>301</v>
      </c>
      <c r="B706" s="377" t="s">
        <v>554</v>
      </c>
    </row>
    <row r="707" spans="1:2" ht="18">
      <c r="A707" s="364" t="s">
        <v>538</v>
      </c>
      <c r="B707" s="377" t="s">
        <v>530</v>
      </c>
    </row>
    <row r="708" spans="1:2" ht="30">
      <c r="A708" s="364" t="s">
        <v>305</v>
      </c>
      <c r="B708" s="377" t="s">
        <v>938</v>
      </c>
    </row>
    <row r="709" spans="1:2" ht="15.75" thickBot="1">
      <c r="A709" s="365" t="s">
        <v>307</v>
      </c>
      <c r="B709" s="375"/>
    </row>
    <row r="713" spans="1:2" ht="16.5" thickBot="1">
      <c r="A713" s="697" t="s">
        <v>269</v>
      </c>
      <c r="B713" s="698"/>
    </row>
    <row r="714" spans="1:2" ht="31.5" customHeight="1" thickBot="1">
      <c r="A714" s="695" t="s">
        <v>868</v>
      </c>
      <c r="B714" s="696"/>
    </row>
    <row r="715" spans="1:2" ht="25.5">
      <c r="A715" s="361" t="s">
        <v>271</v>
      </c>
      <c r="B715" s="390" t="s">
        <v>223</v>
      </c>
    </row>
    <row r="716" spans="1:2">
      <c r="A716" s="364" t="s">
        <v>273</v>
      </c>
      <c r="B716" s="364" t="s">
        <v>520</v>
      </c>
    </row>
    <row r="717" spans="1:2">
      <c r="A717" s="364" t="s">
        <v>275</v>
      </c>
      <c r="B717" s="364" t="s">
        <v>521</v>
      </c>
    </row>
    <row r="718" spans="1:2" ht="30">
      <c r="A718" s="364" t="s">
        <v>277</v>
      </c>
      <c r="B718" s="364" t="s">
        <v>960</v>
      </c>
    </row>
    <row r="719" spans="1:2">
      <c r="A719" s="364" t="s">
        <v>279</v>
      </c>
      <c r="B719" s="364" t="s">
        <v>522</v>
      </c>
    </row>
    <row r="720" spans="1:2" ht="30">
      <c r="A720" s="364" t="s">
        <v>281</v>
      </c>
      <c r="B720" s="364" t="s">
        <v>961</v>
      </c>
    </row>
    <row r="721" spans="1:2" ht="30">
      <c r="A721" s="364" t="s">
        <v>283</v>
      </c>
      <c r="B721" s="364" t="s">
        <v>962</v>
      </c>
    </row>
    <row r="722" spans="1:2" ht="30">
      <c r="A722" s="364" t="s">
        <v>285</v>
      </c>
      <c r="B722" s="364" t="s">
        <v>964</v>
      </c>
    </row>
    <row r="723" spans="1:2" ht="30">
      <c r="A723" s="364" t="s">
        <v>287</v>
      </c>
      <c r="B723" s="369" t="s">
        <v>963</v>
      </c>
    </row>
    <row r="724" spans="1:2">
      <c r="A724" s="364" t="s">
        <v>289</v>
      </c>
      <c r="B724" s="364" t="s">
        <v>549</v>
      </c>
    </row>
    <row r="725" spans="1:2" ht="30">
      <c r="A725" s="364" t="s">
        <v>291</v>
      </c>
      <c r="B725" s="364" t="s">
        <v>965</v>
      </c>
    </row>
    <row r="726" spans="1:2">
      <c r="A726" s="364" t="s">
        <v>293</v>
      </c>
      <c r="B726" s="364" t="s">
        <v>551</v>
      </c>
    </row>
    <row r="727" spans="1:2">
      <c r="A727" s="364" t="s">
        <v>295</v>
      </c>
      <c r="B727" s="364" t="s">
        <v>552</v>
      </c>
    </row>
    <row r="728" spans="1:2">
      <c r="A728" s="364" t="s">
        <v>297</v>
      </c>
      <c r="B728" s="364" t="s">
        <v>966</v>
      </c>
    </row>
    <row r="729" spans="1:2">
      <c r="A729" s="364" t="s">
        <v>299</v>
      </c>
      <c r="B729" s="364" t="s">
        <v>966</v>
      </c>
    </row>
    <row r="730" spans="1:2" ht="30">
      <c r="A730" s="364" t="s">
        <v>301</v>
      </c>
      <c r="B730" s="364" t="s">
        <v>554</v>
      </c>
    </row>
    <row r="731" spans="1:2" ht="18">
      <c r="A731" s="364" t="s">
        <v>538</v>
      </c>
      <c r="B731" s="364" t="s">
        <v>530</v>
      </c>
    </row>
    <row r="732" spans="1:2" ht="30">
      <c r="A732" s="364" t="s">
        <v>305</v>
      </c>
      <c r="B732" s="364" t="s">
        <v>981</v>
      </c>
    </row>
    <row r="733" spans="1:2" ht="15.75" thickBot="1">
      <c r="A733" s="365" t="s">
        <v>307</v>
      </c>
      <c r="B733" s="365"/>
    </row>
    <row r="734" spans="1:2">
      <c r="A734" s="354"/>
      <c r="B734" s="354"/>
    </row>
  </sheetData>
  <mergeCells count="64">
    <mergeCell ref="A102:B102"/>
    <mergeCell ref="B116:B117"/>
    <mergeCell ref="A292:B292"/>
    <mergeCell ref="A293:B293"/>
    <mergeCell ref="A416:B416"/>
    <mergeCell ref="A345:B345"/>
    <mergeCell ref="A245:B245"/>
    <mergeCell ref="A220:B220"/>
    <mergeCell ref="A244:B244"/>
    <mergeCell ref="A569:B569"/>
    <mergeCell ref="A570:B570"/>
    <mergeCell ref="A593:B593"/>
    <mergeCell ref="A594:B594"/>
    <mergeCell ref="A521:B521"/>
    <mergeCell ref="A522:B522"/>
    <mergeCell ref="A545:B545"/>
    <mergeCell ref="A546:B546"/>
    <mergeCell ref="A440:B440"/>
    <mergeCell ref="A441:B441"/>
    <mergeCell ref="A51:B51"/>
    <mergeCell ref="A52:B52"/>
    <mergeCell ref="A77:B77"/>
    <mergeCell ref="A78:B78"/>
    <mergeCell ref="A101:B101"/>
    <mergeCell ref="A393:B393"/>
    <mergeCell ref="A368:B368"/>
    <mergeCell ref="A369:B369"/>
    <mergeCell ref="A392:B392"/>
    <mergeCell ref="A417:B417"/>
    <mergeCell ref="A316:B316"/>
    <mergeCell ref="A317:B317"/>
    <mergeCell ref="A327:A329"/>
    <mergeCell ref="A344:B344"/>
    <mergeCell ref="A690:B690"/>
    <mergeCell ref="A713:B713"/>
    <mergeCell ref="A714:B714"/>
    <mergeCell ref="A617:B617"/>
    <mergeCell ref="A618:B618"/>
    <mergeCell ref="A689:B689"/>
    <mergeCell ref="A641:B641"/>
    <mergeCell ref="A642:B642"/>
    <mergeCell ref="A665:B665"/>
    <mergeCell ref="A666:B666"/>
    <mergeCell ref="A449:B449"/>
    <mergeCell ref="A221:B221"/>
    <mergeCell ref="A2:B2"/>
    <mergeCell ref="A3:B3"/>
    <mergeCell ref="A172:B172"/>
    <mergeCell ref="A173:B173"/>
    <mergeCell ref="A268:B268"/>
    <mergeCell ref="A28:B28"/>
    <mergeCell ref="A29:B29"/>
    <mergeCell ref="A149:B149"/>
    <mergeCell ref="A150:B150"/>
    <mergeCell ref="A125:B125"/>
    <mergeCell ref="A126:B126"/>
    <mergeCell ref="A196:B196"/>
    <mergeCell ref="A197:B197"/>
    <mergeCell ref="A269:B269"/>
    <mergeCell ref="A450:B450"/>
    <mergeCell ref="A473:B473"/>
    <mergeCell ref="A474:B474"/>
    <mergeCell ref="A497:B497"/>
    <mergeCell ref="A498:B498"/>
  </mergeCells>
  <hyperlinks>
    <hyperlink ref="A20" location="_ftn1" display="_ftn1" xr:uid="{0E01DB25-7606-4FD9-9AD1-6BFD0FC6116B}"/>
    <hyperlink ref="A25" location="_ftnref1" display="_ftnref1" xr:uid="{BAF7A2E3-CB2D-4838-8D91-129B611E6393}"/>
    <hyperlink ref="A69" location="_ftn1" display="_ftn1" xr:uid="{928DA4B1-4ADD-4EBD-B8C3-4031FE82A92A}"/>
    <hyperlink ref="A74" location="_ftnref1" display="_ftnref1" xr:uid="{34336F0D-66B7-47CC-8D5E-9C045ABC9889}"/>
  </hyperlinks>
  <pageMargins left="0.7" right="0.7" top="0.75" bottom="0.75" header="0.3" footer="0.3"/>
  <legacy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810FB-6EF1-4043-9861-284C7CFC2044}">
  <sheetPr>
    <tabColor rgb="FF00B050"/>
  </sheetPr>
  <dimension ref="A2:J17"/>
  <sheetViews>
    <sheetView zoomScale="130" zoomScaleNormal="130" workbookViewId="0">
      <selection activeCell="A14" sqref="A14"/>
    </sheetView>
  </sheetViews>
  <sheetFormatPr baseColWidth="10" defaultColWidth="9.140625" defaultRowHeight="15"/>
  <cols>
    <col min="1" max="1" width="17" customWidth="1"/>
    <col min="2" max="2" width="36" customWidth="1"/>
    <col min="3" max="3" width="15.7109375" customWidth="1"/>
    <col min="4" max="4" width="18.5703125" style="495" customWidth="1"/>
    <col min="5" max="8" width="15.7109375" customWidth="1"/>
    <col min="9" max="9" width="30.7109375" style="353" customWidth="1"/>
    <col min="10" max="10" width="49.7109375" customWidth="1"/>
  </cols>
  <sheetData>
    <row r="2" spans="1:10" ht="21">
      <c r="A2" s="712" t="s">
        <v>311</v>
      </c>
      <c r="B2" s="712"/>
      <c r="C2" s="712"/>
      <c r="D2" s="712"/>
      <c r="E2" s="712"/>
      <c r="F2" s="712"/>
      <c r="G2" s="712"/>
      <c r="H2" s="712"/>
      <c r="I2" s="712"/>
      <c r="J2" s="712"/>
    </row>
    <row r="3" spans="1:10" ht="30" customHeight="1">
      <c r="A3" s="713" t="s">
        <v>312</v>
      </c>
      <c r="B3" s="713" t="s">
        <v>313</v>
      </c>
      <c r="C3" s="713" t="s">
        <v>314</v>
      </c>
      <c r="D3" s="713"/>
      <c r="E3" s="713" t="s">
        <v>315</v>
      </c>
      <c r="F3" s="713"/>
      <c r="G3" s="713"/>
      <c r="H3" s="713"/>
      <c r="I3" s="713" t="s">
        <v>316</v>
      </c>
      <c r="J3" s="713" t="s">
        <v>317</v>
      </c>
    </row>
    <row r="4" spans="1:10" ht="30" customHeight="1">
      <c r="A4" s="713"/>
      <c r="B4" s="713"/>
      <c r="C4" s="18" t="s">
        <v>318</v>
      </c>
      <c r="D4" s="18" t="s">
        <v>319</v>
      </c>
      <c r="E4" s="18" t="s">
        <v>259</v>
      </c>
      <c r="F4" s="18" t="s">
        <v>258</v>
      </c>
      <c r="G4" s="18" t="s">
        <v>257</v>
      </c>
      <c r="H4" s="18" t="s">
        <v>256</v>
      </c>
      <c r="I4" s="713"/>
      <c r="J4" s="713"/>
    </row>
    <row r="5" spans="1:10" ht="48.75" customHeight="1">
      <c r="A5" s="514" t="s">
        <v>1344</v>
      </c>
      <c r="B5" s="497" t="s">
        <v>38</v>
      </c>
      <c r="C5" s="176">
        <v>2023</v>
      </c>
      <c r="D5" s="498">
        <v>48.38</v>
      </c>
      <c r="E5" s="498">
        <v>52.65</v>
      </c>
      <c r="F5" s="498">
        <v>53.99</v>
      </c>
      <c r="G5" s="498">
        <v>55.33</v>
      </c>
      <c r="H5" s="498">
        <v>56</v>
      </c>
      <c r="I5" s="507" t="s">
        <v>991</v>
      </c>
      <c r="J5" s="284" t="s">
        <v>1314</v>
      </c>
    </row>
    <row r="6" spans="1:10" ht="76.5">
      <c r="A6" s="515" t="s">
        <v>1347</v>
      </c>
      <c r="B6" s="511" t="s">
        <v>1190</v>
      </c>
      <c r="C6" s="96">
        <v>2023</v>
      </c>
      <c r="D6" s="464" t="s">
        <v>1315</v>
      </c>
      <c r="E6" s="487">
        <v>1</v>
      </c>
      <c r="F6" s="487">
        <v>2</v>
      </c>
      <c r="G6" s="487">
        <v>2</v>
      </c>
      <c r="H6" s="487">
        <v>1</v>
      </c>
      <c r="I6" s="384" t="s">
        <v>240</v>
      </c>
      <c r="J6" s="97" t="s">
        <v>1316</v>
      </c>
    </row>
    <row r="7" spans="1:10" ht="45">
      <c r="A7" s="515" t="s">
        <v>1349</v>
      </c>
      <c r="B7" s="511" t="s">
        <v>1199</v>
      </c>
      <c r="C7" s="96">
        <v>2024</v>
      </c>
      <c r="D7" s="487">
        <v>558493</v>
      </c>
      <c r="E7" s="488">
        <f>+D7*1.05</f>
        <v>586417.65</v>
      </c>
      <c r="F7" s="488">
        <f t="shared" ref="F7:G7" si="0">+E7*1.05</f>
        <v>615738.53250000009</v>
      </c>
      <c r="G7" s="488">
        <f t="shared" si="0"/>
        <v>646525.45912500017</v>
      </c>
      <c r="H7" s="488">
        <v>650000</v>
      </c>
      <c r="I7" s="384" t="s">
        <v>1317</v>
      </c>
      <c r="J7" s="97" t="s">
        <v>1318</v>
      </c>
    </row>
    <row r="8" spans="1:10" ht="87.75" customHeight="1">
      <c r="A8" s="515" t="s">
        <v>1352</v>
      </c>
      <c r="B8" s="511" t="s">
        <v>1212</v>
      </c>
      <c r="C8" s="96">
        <v>2024</v>
      </c>
      <c r="D8" s="487">
        <v>5096</v>
      </c>
      <c r="E8" s="487">
        <v>5850</v>
      </c>
      <c r="F8" s="487">
        <v>6000</v>
      </c>
      <c r="G8" s="487">
        <v>6250</v>
      </c>
      <c r="H8" s="487">
        <v>6250</v>
      </c>
      <c r="I8" s="384" t="s">
        <v>240</v>
      </c>
      <c r="J8" s="97" t="s">
        <v>1319</v>
      </c>
    </row>
    <row r="9" spans="1:10" ht="79.5" customHeight="1">
      <c r="A9" s="515" t="s">
        <v>1354</v>
      </c>
      <c r="B9" s="512" t="s">
        <v>491</v>
      </c>
      <c r="C9" s="176">
        <v>2024</v>
      </c>
      <c r="D9" s="508">
        <v>37.5</v>
      </c>
      <c r="E9" s="508">
        <v>37.5</v>
      </c>
      <c r="F9" s="508">
        <v>37.5</v>
      </c>
      <c r="G9" s="508">
        <v>37.5</v>
      </c>
      <c r="H9" s="509">
        <v>0.42</v>
      </c>
      <c r="I9" s="507" t="s">
        <v>1320</v>
      </c>
      <c r="J9" s="284" t="s">
        <v>1321</v>
      </c>
    </row>
    <row r="10" spans="1:10" ht="72.75" customHeight="1">
      <c r="A10" s="515" t="s">
        <v>1357</v>
      </c>
      <c r="B10" s="511" t="s">
        <v>1229</v>
      </c>
      <c r="C10" s="96">
        <v>2023</v>
      </c>
      <c r="D10" s="489">
        <v>111</v>
      </c>
      <c r="E10" s="487">
        <v>14</v>
      </c>
      <c r="F10" s="487">
        <v>20</v>
      </c>
      <c r="G10" s="487">
        <v>20</v>
      </c>
      <c r="H10" s="487">
        <v>15</v>
      </c>
      <c r="I10" s="384" t="s">
        <v>240</v>
      </c>
      <c r="J10" s="97" t="s">
        <v>1322</v>
      </c>
    </row>
    <row r="11" spans="1:10" ht="45">
      <c r="A11" s="515" t="s">
        <v>1359</v>
      </c>
      <c r="B11" s="511" t="s">
        <v>1244</v>
      </c>
      <c r="C11" s="96">
        <v>2024</v>
      </c>
      <c r="D11" s="490">
        <v>130000</v>
      </c>
      <c r="E11" s="487">
        <v>200000</v>
      </c>
      <c r="F11" s="487">
        <v>250000</v>
      </c>
      <c r="G11" s="487">
        <v>250000</v>
      </c>
      <c r="H11" s="487">
        <v>200000</v>
      </c>
      <c r="I11" s="384" t="s">
        <v>240</v>
      </c>
      <c r="J11" s="97" t="s">
        <v>1323</v>
      </c>
    </row>
    <row r="12" spans="1:10" ht="38.25">
      <c r="A12" s="515" t="s">
        <v>1362</v>
      </c>
      <c r="B12" s="511" t="s">
        <v>1258</v>
      </c>
      <c r="C12" s="96">
        <v>2024</v>
      </c>
      <c r="D12" s="489">
        <v>4529</v>
      </c>
      <c r="E12" s="487">
        <v>6000</v>
      </c>
      <c r="F12" s="487">
        <f>+E12*1.05</f>
        <v>6300</v>
      </c>
      <c r="G12" s="487">
        <v>6500</v>
      </c>
      <c r="H12" s="487">
        <v>7000</v>
      </c>
      <c r="I12" s="384" t="s">
        <v>240</v>
      </c>
      <c r="J12" s="97" t="s">
        <v>1324</v>
      </c>
    </row>
    <row r="13" spans="1:10" ht="36.75" customHeight="1">
      <c r="A13" s="515" t="s">
        <v>1032</v>
      </c>
      <c r="B13" s="506" t="s">
        <v>242</v>
      </c>
      <c r="C13" s="176">
        <v>2023</v>
      </c>
      <c r="D13" s="508">
        <v>1.21</v>
      </c>
      <c r="E13" s="510">
        <v>1.1599999999999999</v>
      </c>
      <c r="F13" s="510">
        <v>1.0900000000000001</v>
      </c>
      <c r="G13" s="510">
        <v>1.02</v>
      </c>
      <c r="H13" s="510">
        <v>0.98</v>
      </c>
      <c r="I13" s="507" t="s">
        <v>993</v>
      </c>
      <c r="J13" s="284" t="s">
        <v>1325</v>
      </c>
    </row>
    <row r="14" spans="1:10" ht="57.75" customHeight="1">
      <c r="A14" s="515" t="s">
        <v>1365</v>
      </c>
      <c r="B14" s="511" t="s">
        <v>1277</v>
      </c>
      <c r="C14" s="96">
        <v>2024</v>
      </c>
      <c r="D14" s="491">
        <v>58</v>
      </c>
      <c r="E14" s="492">
        <v>0</v>
      </c>
      <c r="F14" s="493">
        <v>1</v>
      </c>
      <c r="G14" s="493">
        <v>2</v>
      </c>
      <c r="H14" s="493">
        <v>1</v>
      </c>
      <c r="I14" s="384" t="s">
        <v>240</v>
      </c>
      <c r="J14" s="97" t="s">
        <v>1326</v>
      </c>
    </row>
    <row r="15" spans="1:10" ht="57.75" customHeight="1">
      <c r="A15" s="515" t="s">
        <v>1368</v>
      </c>
      <c r="B15" s="511" t="s">
        <v>1289</v>
      </c>
      <c r="C15" s="96">
        <v>2023</v>
      </c>
      <c r="D15" s="406" t="s">
        <v>1327</v>
      </c>
      <c r="E15" s="487">
        <v>1</v>
      </c>
      <c r="F15" s="487">
        <v>2</v>
      </c>
      <c r="G15" s="487">
        <v>3</v>
      </c>
      <c r="H15" s="487">
        <v>2</v>
      </c>
      <c r="I15" s="384" t="s">
        <v>240</v>
      </c>
      <c r="J15" s="105" t="s">
        <v>1328</v>
      </c>
    </row>
    <row r="16" spans="1:10" ht="57.75" customHeight="1">
      <c r="A16" s="515" t="s">
        <v>1370</v>
      </c>
      <c r="B16" s="511" t="s">
        <v>1301</v>
      </c>
      <c r="C16" s="96">
        <v>2024</v>
      </c>
      <c r="D16" s="487">
        <v>4</v>
      </c>
      <c r="E16" s="487">
        <v>1</v>
      </c>
      <c r="F16" s="487">
        <v>1</v>
      </c>
      <c r="G16" s="487">
        <v>1</v>
      </c>
      <c r="H16" s="487">
        <v>1</v>
      </c>
      <c r="I16" s="384" t="s">
        <v>240</v>
      </c>
      <c r="J16" s="105" t="s">
        <v>1329</v>
      </c>
    </row>
    <row r="17" spans="4:9" s="54" customFormat="1" ht="12.75">
      <c r="D17" s="494"/>
      <c r="I17" s="349"/>
    </row>
  </sheetData>
  <mergeCells count="7">
    <mergeCell ref="A2:J2"/>
    <mergeCell ref="A3:A4"/>
    <mergeCell ref="B3:B4"/>
    <mergeCell ref="C3:D3"/>
    <mergeCell ref="E3:H3"/>
    <mergeCell ref="I3:I4"/>
    <mergeCell ref="J3:J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86C82-161A-4A91-8104-59639D010F9D}">
  <sheetPr>
    <tabColor rgb="FFFF0000"/>
  </sheetPr>
  <dimension ref="A2:M67"/>
  <sheetViews>
    <sheetView topLeftCell="A21" zoomScale="130" zoomScaleNormal="130" workbookViewId="0">
      <selection activeCell="A21" sqref="A21:XFD67"/>
    </sheetView>
  </sheetViews>
  <sheetFormatPr baseColWidth="10" defaultColWidth="9.140625" defaultRowHeight="15"/>
  <cols>
    <col min="1" max="1" width="26.7109375" customWidth="1"/>
    <col min="2" max="3" width="30.7109375" customWidth="1"/>
    <col min="4" max="4" width="30.7109375" style="10" customWidth="1"/>
    <col min="5" max="5" width="44.42578125" customWidth="1"/>
    <col min="6" max="7" width="30.7109375" style="32" customWidth="1"/>
    <col min="8" max="8" width="36.5703125" bestFit="1" customWidth="1"/>
  </cols>
  <sheetData>
    <row r="2" spans="1:8" ht="19.5" thickBot="1">
      <c r="A2" s="562" t="s">
        <v>725</v>
      </c>
      <c r="B2" s="562"/>
      <c r="C2" s="562"/>
      <c r="D2" s="562"/>
      <c r="E2" s="562"/>
      <c r="F2" s="562"/>
      <c r="G2" s="562"/>
    </row>
    <row r="3" spans="1:8" ht="30">
      <c r="A3" s="11" t="s">
        <v>724</v>
      </c>
      <c r="B3" s="11" t="s">
        <v>18</v>
      </c>
      <c r="C3" s="12" t="s">
        <v>19</v>
      </c>
      <c r="D3" s="12" t="s">
        <v>20</v>
      </c>
      <c r="E3" s="12" t="s">
        <v>21</v>
      </c>
      <c r="F3" s="12" t="s">
        <v>22</v>
      </c>
      <c r="G3" s="12" t="s">
        <v>23</v>
      </c>
    </row>
    <row r="4" spans="1:8" ht="242.25" customHeight="1">
      <c r="A4" s="237" t="s">
        <v>726</v>
      </c>
      <c r="B4" s="55" t="s">
        <v>24</v>
      </c>
      <c r="C4" s="13" t="s">
        <v>25</v>
      </c>
      <c r="D4" s="24" t="s">
        <v>26</v>
      </c>
      <c r="E4" s="27" t="s">
        <v>27</v>
      </c>
      <c r="F4" s="56" t="s">
        <v>28</v>
      </c>
      <c r="G4" s="57" t="s">
        <v>692</v>
      </c>
      <c r="H4" s="58"/>
    </row>
    <row r="5" spans="1:8" ht="242.25" customHeight="1">
      <c r="A5" s="237" t="s">
        <v>726</v>
      </c>
      <c r="B5" s="55" t="s">
        <v>29</v>
      </c>
      <c r="C5" s="13" t="s">
        <v>30</v>
      </c>
      <c r="D5" s="15" t="s">
        <v>31</v>
      </c>
      <c r="E5" s="33" t="s">
        <v>32</v>
      </c>
      <c r="F5" s="56" t="s">
        <v>33</v>
      </c>
      <c r="G5" s="57" t="s">
        <v>34</v>
      </c>
    </row>
    <row r="6" spans="1:8" ht="237.75" customHeight="1">
      <c r="A6" s="237" t="s">
        <v>726</v>
      </c>
      <c r="B6" s="55" t="s">
        <v>29</v>
      </c>
      <c r="C6" s="21" t="s">
        <v>35</v>
      </c>
      <c r="D6" s="15" t="s">
        <v>31</v>
      </c>
      <c r="E6" s="33" t="s">
        <v>36</v>
      </c>
      <c r="F6" s="56" t="s">
        <v>33</v>
      </c>
      <c r="G6" s="57" t="s">
        <v>691</v>
      </c>
    </row>
    <row r="7" spans="1:8" ht="239.25" customHeight="1">
      <c r="A7" s="237" t="s">
        <v>726</v>
      </c>
      <c r="B7" s="55" t="s">
        <v>29</v>
      </c>
      <c r="C7" s="13" t="s">
        <v>38</v>
      </c>
      <c r="D7" s="15" t="s">
        <v>31</v>
      </c>
      <c r="E7" s="33" t="s">
        <v>39</v>
      </c>
      <c r="F7" s="56" t="s">
        <v>33</v>
      </c>
      <c r="G7" s="57" t="s">
        <v>693</v>
      </c>
    </row>
    <row r="8" spans="1:8" ht="263.25" customHeight="1">
      <c r="A8" s="237" t="s">
        <v>726</v>
      </c>
      <c r="B8" s="55" t="s">
        <v>29</v>
      </c>
      <c r="C8" s="13" t="s">
        <v>41</v>
      </c>
      <c r="D8" s="15" t="s">
        <v>31</v>
      </c>
      <c r="E8" s="33" t="s">
        <v>42</v>
      </c>
      <c r="F8" s="56" t="s">
        <v>33</v>
      </c>
      <c r="G8" s="57" t="s">
        <v>693</v>
      </c>
    </row>
    <row r="9" spans="1:8" ht="242.25" customHeight="1">
      <c r="A9" s="237" t="s">
        <v>726</v>
      </c>
      <c r="B9" s="55" t="s">
        <v>29</v>
      </c>
      <c r="C9" s="13" t="s">
        <v>43</v>
      </c>
      <c r="D9" s="15" t="s">
        <v>31</v>
      </c>
      <c r="E9" s="33" t="s">
        <v>42</v>
      </c>
      <c r="F9" s="56" t="s">
        <v>33</v>
      </c>
      <c r="G9" s="57" t="s">
        <v>693</v>
      </c>
    </row>
    <row r="10" spans="1:8" ht="283.5" customHeight="1">
      <c r="A10" s="237" t="s">
        <v>726</v>
      </c>
      <c r="B10" s="55" t="s">
        <v>44</v>
      </c>
      <c r="C10" s="13" t="s">
        <v>45</v>
      </c>
      <c r="D10" s="15" t="s">
        <v>31</v>
      </c>
      <c r="E10" s="26" t="s">
        <v>46</v>
      </c>
      <c r="F10" s="56" t="s">
        <v>33</v>
      </c>
      <c r="G10" s="57" t="s">
        <v>694</v>
      </c>
    </row>
    <row r="11" spans="1:8" ht="212.25" customHeight="1">
      <c r="A11" s="237" t="s">
        <v>726</v>
      </c>
      <c r="B11" s="55" t="s">
        <v>44</v>
      </c>
      <c r="C11" s="13" t="s">
        <v>47</v>
      </c>
      <c r="D11" s="15" t="s">
        <v>31</v>
      </c>
      <c r="E11" s="26" t="s">
        <v>46</v>
      </c>
      <c r="F11" s="56" t="s">
        <v>33</v>
      </c>
      <c r="G11" s="57" t="s">
        <v>40</v>
      </c>
    </row>
    <row r="12" spans="1:8" ht="205.5" customHeight="1">
      <c r="A12" s="237" t="s">
        <v>726</v>
      </c>
      <c r="B12" s="55" t="s">
        <v>44</v>
      </c>
      <c r="C12" s="13" t="s">
        <v>48</v>
      </c>
      <c r="D12" s="15" t="s">
        <v>31</v>
      </c>
      <c r="E12" s="26" t="s">
        <v>46</v>
      </c>
      <c r="F12" s="56" t="s">
        <v>33</v>
      </c>
      <c r="G12" s="57" t="s">
        <v>37</v>
      </c>
    </row>
    <row r="13" spans="1:8" ht="271.5" customHeight="1">
      <c r="A13" s="237" t="s">
        <v>726</v>
      </c>
      <c r="B13" s="55" t="s">
        <v>44</v>
      </c>
      <c r="C13" s="13" t="s">
        <v>49</v>
      </c>
      <c r="D13" s="24" t="s">
        <v>50</v>
      </c>
      <c r="E13" s="26" t="s">
        <v>46</v>
      </c>
      <c r="F13" s="56" t="s">
        <v>33</v>
      </c>
      <c r="G13" s="57" t="s">
        <v>40</v>
      </c>
    </row>
    <row r="14" spans="1:8" ht="222.75" customHeight="1">
      <c r="A14" s="237" t="s">
        <v>726</v>
      </c>
      <c r="B14" s="55" t="s">
        <v>44</v>
      </c>
      <c r="C14" s="13" t="s">
        <v>51</v>
      </c>
      <c r="D14" s="24" t="s">
        <v>50</v>
      </c>
      <c r="E14" s="26" t="s">
        <v>46</v>
      </c>
      <c r="F14" s="56" t="s">
        <v>33</v>
      </c>
      <c r="G14" s="57" t="s">
        <v>40</v>
      </c>
    </row>
    <row r="15" spans="1:8" ht="244.5" customHeight="1">
      <c r="A15" s="237" t="s">
        <v>726</v>
      </c>
      <c r="B15" s="55" t="s">
        <v>52</v>
      </c>
      <c r="C15" s="13" t="s">
        <v>53</v>
      </c>
      <c r="D15" s="24" t="s">
        <v>50</v>
      </c>
      <c r="E15" s="27" t="s">
        <v>54</v>
      </c>
      <c r="F15" s="56" t="s">
        <v>33</v>
      </c>
      <c r="G15" s="57" t="s">
        <v>691</v>
      </c>
    </row>
    <row r="16" spans="1:8" ht="212.25" customHeight="1">
      <c r="A16" s="237" t="s">
        <v>726</v>
      </c>
      <c r="B16" s="55" t="s">
        <v>29</v>
      </c>
      <c r="C16" s="13" t="s">
        <v>55</v>
      </c>
      <c r="D16" s="24" t="s">
        <v>50</v>
      </c>
      <c r="E16" s="33" t="s">
        <v>56</v>
      </c>
      <c r="F16" s="56" t="s">
        <v>33</v>
      </c>
      <c r="G16" s="57" t="s">
        <v>40</v>
      </c>
    </row>
    <row r="17" spans="1:13" ht="284.25" customHeight="1">
      <c r="A17" s="237" t="s">
        <v>726</v>
      </c>
      <c r="B17" s="55" t="s">
        <v>44</v>
      </c>
      <c r="C17" s="13" t="s">
        <v>57</v>
      </c>
      <c r="D17" s="24" t="s">
        <v>50</v>
      </c>
      <c r="E17" s="26" t="s">
        <v>46</v>
      </c>
      <c r="F17" s="56" t="s">
        <v>58</v>
      </c>
      <c r="G17" s="57" t="s">
        <v>40</v>
      </c>
    </row>
    <row r="18" spans="1:13" ht="266.25" customHeight="1">
      <c r="A18" s="237" t="s">
        <v>726</v>
      </c>
      <c r="B18" s="55" t="s">
        <v>44</v>
      </c>
      <c r="C18" s="13" t="s">
        <v>59</v>
      </c>
      <c r="D18" s="24" t="s">
        <v>50</v>
      </c>
      <c r="E18" s="26" t="s">
        <v>46</v>
      </c>
      <c r="F18" s="56" t="s">
        <v>58</v>
      </c>
      <c r="G18" s="57" t="s">
        <v>40</v>
      </c>
    </row>
    <row r="19" spans="1:13" ht="271.5" customHeight="1">
      <c r="A19" s="237" t="s">
        <v>726</v>
      </c>
      <c r="B19" s="55" t="s">
        <v>44</v>
      </c>
      <c r="C19" s="13" t="s">
        <v>60</v>
      </c>
      <c r="D19" s="24" t="s">
        <v>50</v>
      </c>
      <c r="E19" s="26" t="s">
        <v>61</v>
      </c>
      <c r="F19" s="56" t="s">
        <v>58</v>
      </c>
      <c r="G19" s="57" t="s">
        <v>40</v>
      </c>
    </row>
    <row r="20" spans="1:13" ht="211.5" customHeight="1">
      <c r="A20" s="237" t="s">
        <v>726</v>
      </c>
      <c r="B20" s="55" t="s">
        <v>761</v>
      </c>
      <c r="C20" s="13" t="s">
        <v>63</v>
      </c>
      <c r="D20" s="24" t="s">
        <v>64</v>
      </c>
      <c r="E20" s="26" t="s">
        <v>65</v>
      </c>
      <c r="F20" s="56" t="s">
        <v>66</v>
      </c>
      <c r="G20" s="57" t="s">
        <v>40</v>
      </c>
    </row>
    <row r="21" spans="1:13" ht="69.75" customHeight="1">
      <c r="A21" s="237" t="s">
        <v>727</v>
      </c>
      <c r="B21" s="101" t="s">
        <v>239</v>
      </c>
      <c r="C21" s="95" t="s">
        <v>238</v>
      </c>
      <c r="D21" s="53" t="s">
        <v>240</v>
      </c>
      <c r="E21" s="229" t="s">
        <v>241</v>
      </c>
      <c r="F21" s="21" t="s">
        <v>698</v>
      </c>
      <c r="G21" s="59" t="s">
        <v>700</v>
      </c>
    </row>
    <row r="22" spans="1:13" ht="120">
      <c r="A22" s="237" t="s">
        <v>727</v>
      </c>
      <c r="B22" s="60" t="s">
        <v>159</v>
      </c>
      <c r="C22" s="238" t="s">
        <v>728</v>
      </c>
      <c r="D22" s="15" t="s">
        <v>161</v>
      </c>
      <c r="E22" s="14" t="s">
        <v>162</v>
      </c>
      <c r="F22" s="21" t="s">
        <v>235</v>
      </c>
      <c r="G22" s="57" t="s">
        <v>564</v>
      </c>
      <c r="H22" s="62" t="s">
        <v>160</v>
      </c>
      <c r="I22" s="63" t="s">
        <v>160</v>
      </c>
      <c r="J22" s="63" t="s">
        <v>160</v>
      </c>
      <c r="K22" s="63" t="s">
        <v>160</v>
      </c>
      <c r="L22" s="64" t="s">
        <v>161</v>
      </c>
      <c r="M22" s="65" t="s">
        <v>162</v>
      </c>
    </row>
    <row r="23" spans="1:13" s="239" customFormat="1" ht="120">
      <c r="B23" s="240" t="s">
        <v>163</v>
      </c>
      <c r="C23" s="241" t="s">
        <v>164</v>
      </c>
      <c r="D23" s="242" t="s">
        <v>161</v>
      </c>
      <c r="E23" s="243" t="s">
        <v>162</v>
      </c>
      <c r="F23" s="242" t="s">
        <v>701</v>
      </c>
      <c r="G23" s="244" t="s">
        <v>564</v>
      </c>
      <c r="H23" s="245" t="s">
        <v>160</v>
      </c>
      <c r="I23" s="246" t="s">
        <v>160</v>
      </c>
      <c r="J23" s="246" t="s">
        <v>160</v>
      </c>
      <c r="K23" s="246" t="s">
        <v>160</v>
      </c>
      <c r="L23" s="247" t="s">
        <v>161</v>
      </c>
      <c r="M23" s="248" t="s">
        <v>162</v>
      </c>
    </row>
    <row r="24" spans="1:13" ht="96">
      <c r="A24" t="s">
        <v>729</v>
      </c>
      <c r="B24" s="66" t="s">
        <v>165</v>
      </c>
      <c r="C24" s="67" t="s">
        <v>730</v>
      </c>
      <c r="D24" s="68" t="s">
        <v>167</v>
      </c>
      <c r="E24" s="69" t="s">
        <v>168</v>
      </c>
      <c r="F24" s="21" t="s">
        <v>236</v>
      </c>
      <c r="G24" s="57" t="s">
        <v>40</v>
      </c>
    </row>
    <row r="25" spans="1:13" ht="96">
      <c r="A25" t="s">
        <v>729</v>
      </c>
      <c r="B25" s="66" t="s">
        <v>165</v>
      </c>
      <c r="C25" s="67" t="s">
        <v>171</v>
      </c>
      <c r="D25" s="68" t="s">
        <v>167</v>
      </c>
      <c r="E25" s="69" t="s">
        <v>168</v>
      </c>
      <c r="F25" s="21" t="s">
        <v>236</v>
      </c>
      <c r="G25" s="57" t="s">
        <v>40</v>
      </c>
    </row>
    <row r="26" spans="1:13" ht="96">
      <c r="A26" t="s">
        <v>729</v>
      </c>
      <c r="B26" s="66" t="s">
        <v>169</v>
      </c>
      <c r="C26" s="67" t="s">
        <v>170</v>
      </c>
      <c r="D26" s="68" t="s">
        <v>167</v>
      </c>
      <c r="E26" s="69" t="s">
        <v>168</v>
      </c>
      <c r="F26" s="21" t="s">
        <v>236</v>
      </c>
      <c r="G26" s="57" t="s">
        <v>40</v>
      </c>
    </row>
    <row r="27" spans="1:13" ht="120">
      <c r="A27" t="s">
        <v>729</v>
      </c>
      <c r="B27" s="66" t="s">
        <v>172</v>
      </c>
      <c r="C27" s="67" t="s">
        <v>173</v>
      </c>
      <c r="D27" s="68" t="s">
        <v>174</v>
      </c>
      <c r="E27" s="69" t="s">
        <v>175</v>
      </c>
      <c r="F27" s="21" t="s">
        <v>236</v>
      </c>
      <c r="G27" s="57" t="s">
        <v>40</v>
      </c>
    </row>
    <row r="28" spans="1:13" ht="120">
      <c r="A28" t="s">
        <v>731</v>
      </c>
      <c r="B28" s="70" t="s">
        <v>176</v>
      </c>
      <c r="C28" s="71" t="s">
        <v>177</v>
      </c>
      <c r="D28" s="72" t="s">
        <v>178</v>
      </c>
      <c r="E28" s="249" t="s">
        <v>732</v>
      </c>
      <c r="F28" s="21" t="s">
        <v>237</v>
      </c>
      <c r="G28" s="59" t="s">
        <v>702</v>
      </c>
    </row>
    <row r="29" spans="1:13" ht="78.75">
      <c r="A29" t="s">
        <v>731</v>
      </c>
      <c r="B29" s="250" t="s">
        <v>735</v>
      </c>
      <c r="C29" s="250" t="s">
        <v>736</v>
      </c>
      <c r="D29" s="72" t="s">
        <v>178</v>
      </c>
      <c r="E29" s="251" t="s">
        <v>738</v>
      </c>
      <c r="F29" s="249" t="s">
        <v>737</v>
      </c>
      <c r="G29" s="249" t="s">
        <v>737</v>
      </c>
    </row>
    <row r="30" spans="1:13" ht="60">
      <c r="A30" t="s">
        <v>731</v>
      </c>
      <c r="B30" s="70" t="s">
        <v>734</v>
      </c>
      <c r="C30" s="73" t="s">
        <v>733</v>
      </c>
      <c r="D30" s="74" t="s">
        <v>178</v>
      </c>
      <c r="E30" s="74" t="s">
        <v>179</v>
      </c>
      <c r="F30" s="21" t="s">
        <v>237</v>
      </c>
      <c r="G30" s="59" t="s">
        <v>702</v>
      </c>
    </row>
    <row r="31" spans="1:13" s="239" customFormat="1" ht="105">
      <c r="A31" s="239" t="s">
        <v>739</v>
      </c>
      <c r="B31" s="253" t="s">
        <v>183</v>
      </c>
      <c r="C31" s="243" t="s">
        <v>184</v>
      </c>
      <c r="D31" s="243" t="s">
        <v>181</v>
      </c>
      <c r="E31" s="243" t="s">
        <v>182</v>
      </c>
      <c r="F31" s="254" t="s">
        <v>703</v>
      </c>
      <c r="G31" s="255" t="s">
        <v>704</v>
      </c>
    </row>
    <row r="32" spans="1:13" s="239" customFormat="1" ht="75">
      <c r="A32" s="239" t="s">
        <v>739</v>
      </c>
      <c r="B32" s="253" t="s">
        <v>183</v>
      </c>
      <c r="C32" s="243" t="s">
        <v>185</v>
      </c>
      <c r="D32" s="243" t="s">
        <v>181</v>
      </c>
      <c r="E32" s="243" t="s">
        <v>182</v>
      </c>
      <c r="F32" s="254" t="s">
        <v>706</v>
      </c>
      <c r="G32" s="255" t="s">
        <v>705</v>
      </c>
    </row>
    <row r="33" spans="1:8" s="239" customFormat="1" ht="75">
      <c r="A33" s="239" t="s">
        <v>739</v>
      </c>
      <c r="B33" s="253" t="s">
        <v>183</v>
      </c>
      <c r="C33" s="243" t="s">
        <v>186</v>
      </c>
      <c r="D33" s="243" t="s">
        <v>181</v>
      </c>
      <c r="E33" s="243" t="s">
        <v>182</v>
      </c>
      <c r="F33" s="254" t="s">
        <v>706</v>
      </c>
      <c r="G33" s="255" t="s">
        <v>705</v>
      </c>
    </row>
    <row r="34" spans="1:8" ht="135">
      <c r="A34" t="s">
        <v>739</v>
      </c>
      <c r="B34" s="252" t="s">
        <v>183</v>
      </c>
      <c r="C34" s="256" t="s">
        <v>740</v>
      </c>
      <c r="D34" s="14" t="s">
        <v>187</v>
      </c>
      <c r="E34" s="13" t="s">
        <v>188</v>
      </c>
      <c r="F34" s="21" t="s">
        <v>706</v>
      </c>
      <c r="G34" s="59" t="s">
        <v>705</v>
      </c>
    </row>
    <row r="35" spans="1:8" ht="135">
      <c r="A35" t="s">
        <v>739</v>
      </c>
      <c r="B35" s="252" t="s">
        <v>183</v>
      </c>
      <c r="C35" s="14" t="s">
        <v>741</v>
      </c>
      <c r="D35" s="14" t="s">
        <v>187</v>
      </c>
      <c r="E35" s="13" t="s">
        <v>188</v>
      </c>
      <c r="F35" s="21" t="s">
        <v>706</v>
      </c>
      <c r="G35" s="59" t="s">
        <v>705</v>
      </c>
    </row>
    <row r="36" spans="1:8" s="239" customFormat="1" ht="120">
      <c r="A36" s="239" t="s">
        <v>739</v>
      </c>
      <c r="B36" s="257" t="s">
        <v>191</v>
      </c>
      <c r="C36" s="258" t="s">
        <v>192</v>
      </c>
      <c r="D36" s="243" t="s">
        <v>189</v>
      </c>
      <c r="E36" s="243" t="s">
        <v>190</v>
      </c>
      <c r="F36" s="254" t="s">
        <v>707</v>
      </c>
      <c r="G36" s="255" t="s">
        <v>716</v>
      </c>
    </row>
    <row r="37" spans="1:8" s="239" customFormat="1" ht="165">
      <c r="A37" s="239" t="s">
        <v>739</v>
      </c>
      <c r="B37" s="253" t="s">
        <v>195</v>
      </c>
      <c r="C37" s="243" t="s">
        <v>196</v>
      </c>
      <c r="D37" s="243" t="s">
        <v>193</v>
      </c>
      <c r="E37" s="243" t="s">
        <v>194</v>
      </c>
      <c r="F37" s="254" t="s">
        <v>709</v>
      </c>
      <c r="G37" s="255" t="s">
        <v>699</v>
      </c>
    </row>
    <row r="38" spans="1:8" s="239" customFormat="1" ht="165">
      <c r="A38" s="239" t="s">
        <v>739</v>
      </c>
      <c r="B38" s="253" t="s">
        <v>195</v>
      </c>
      <c r="C38" s="259" t="s">
        <v>197</v>
      </c>
      <c r="D38" s="243" t="s">
        <v>193</v>
      </c>
      <c r="E38" s="243" t="s">
        <v>194</v>
      </c>
      <c r="F38" s="254" t="s">
        <v>710</v>
      </c>
      <c r="G38" s="255" t="s">
        <v>699</v>
      </c>
    </row>
    <row r="39" spans="1:8" s="239" customFormat="1" ht="165">
      <c r="A39" s="239" t="s">
        <v>739</v>
      </c>
      <c r="B39" s="253" t="s">
        <v>195</v>
      </c>
      <c r="C39" s="260" t="s">
        <v>198</v>
      </c>
      <c r="D39" s="243" t="s">
        <v>193</v>
      </c>
      <c r="E39" s="243" t="s">
        <v>194</v>
      </c>
      <c r="F39" s="254" t="s">
        <v>711</v>
      </c>
      <c r="G39" s="255" t="s">
        <v>716</v>
      </c>
    </row>
    <row r="40" spans="1:8" ht="73.5" customHeight="1">
      <c r="A40" t="s">
        <v>739</v>
      </c>
      <c r="B40" s="75" t="s">
        <v>199</v>
      </c>
      <c r="C40" s="14" t="s">
        <v>200</v>
      </c>
      <c r="D40" s="14" t="s">
        <v>187</v>
      </c>
      <c r="E40" s="14" t="s">
        <v>201</v>
      </c>
      <c r="F40" s="21" t="s">
        <v>712</v>
      </c>
      <c r="G40" s="59" t="s">
        <v>716</v>
      </c>
    </row>
    <row r="41" spans="1:8" s="239" customFormat="1" ht="120">
      <c r="A41" s="239" t="s">
        <v>739</v>
      </c>
      <c r="B41" s="253" t="s">
        <v>695</v>
      </c>
      <c r="C41" s="261" t="s">
        <v>204</v>
      </c>
      <c r="D41" s="261" t="s">
        <v>202</v>
      </c>
      <c r="E41" s="261" t="s">
        <v>203</v>
      </c>
      <c r="F41" s="254" t="s">
        <v>713</v>
      </c>
      <c r="G41" s="255" t="s">
        <v>708</v>
      </c>
    </row>
    <row r="42" spans="1:8" s="239" customFormat="1" ht="120">
      <c r="A42" s="239" t="s">
        <v>739</v>
      </c>
      <c r="B42" s="253" t="s">
        <v>695</v>
      </c>
      <c r="C42" s="243" t="s">
        <v>205</v>
      </c>
      <c r="D42" s="261" t="s">
        <v>202</v>
      </c>
      <c r="E42" s="261" t="s">
        <v>203</v>
      </c>
      <c r="F42" s="254" t="s">
        <v>714</v>
      </c>
      <c r="G42" s="255" t="s">
        <v>716</v>
      </c>
    </row>
    <row r="43" spans="1:8" s="239" customFormat="1" ht="120">
      <c r="A43" s="239" t="s">
        <v>739</v>
      </c>
      <c r="B43" s="253" t="s">
        <v>695</v>
      </c>
      <c r="C43" s="243" t="s">
        <v>206</v>
      </c>
      <c r="D43" s="261" t="s">
        <v>202</v>
      </c>
      <c r="E43" s="261" t="s">
        <v>203</v>
      </c>
      <c r="F43" s="254"/>
      <c r="G43" s="255"/>
    </row>
    <row r="44" spans="1:8" s="239" customFormat="1" ht="114.75" customHeight="1">
      <c r="A44" s="239" t="s">
        <v>742</v>
      </c>
      <c r="B44" s="264" t="s">
        <v>209</v>
      </c>
      <c r="C44" s="265" t="s">
        <v>210</v>
      </c>
      <c r="D44" s="266" t="s">
        <v>207</v>
      </c>
      <c r="E44" s="266" t="s">
        <v>208</v>
      </c>
      <c r="F44" s="254"/>
      <c r="G44" s="255"/>
      <c r="H44" s="563" t="s">
        <v>743</v>
      </c>
    </row>
    <row r="45" spans="1:8" s="239" customFormat="1" ht="114.75" customHeight="1">
      <c r="A45" s="239" t="s">
        <v>742</v>
      </c>
      <c r="B45" s="264" t="s">
        <v>209</v>
      </c>
      <c r="C45" s="265" t="s">
        <v>211</v>
      </c>
      <c r="D45" s="266" t="s">
        <v>207</v>
      </c>
      <c r="E45" s="266" t="s">
        <v>208</v>
      </c>
      <c r="F45" s="254"/>
      <c r="G45" s="255"/>
      <c r="H45" s="563"/>
    </row>
    <row r="46" spans="1:8" s="239" customFormat="1" ht="114.75" customHeight="1">
      <c r="A46" s="239" t="s">
        <v>742</v>
      </c>
      <c r="B46" s="264" t="s">
        <v>209</v>
      </c>
      <c r="C46" s="265" t="s">
        <v>212</v>
      </c>
      <c r="D46" s="266" t="s">
        <v>207</v>
      </c>
      <c r="E46" s="266" t="s">
        <v>208</v>
      </c>
      <c r="F46" s="254"/>
      <c r="G46" s="255"/>
      <c r="H46" s="563"/>
    </row>
    <row r="47" spans="1:8" s="239" customFormat="1" ht="114.75" customHeight="1">
      <c r="A47" s="239" t="s">
        <v>742</v>
      </c>
      <c r="B47" s="264" t="s">
        <v>209</v>
      </c>
      <c r="C47" s="265" t="s">
        <v>213</v>
      </c>
      <c r="D47" s="266" t="s">
        <v>207</v>
      </c>
      <c r="E47" s="266" t="s">
        <v>208</v>
      </c>
      <c r="F47" s="254"/>
      <c r="G47" s="255"/>
    </row>
    <row r="48" spans="1:8" s="239" customFormat="1" ht="114.75">
      <c r="A48" s="239" t="s">
        <v>742</v>
      </c>
      <c r="B48" s="264" t="s">
        <v>209</v>
      </c>
      <c r="C48" s="265" t="s">
        <v>214</v>
      </c>
      <c r="D48" s="266" t="s">
        <v>207</v>
      </c>
      <c r="E48" s="266" t="s">
        <v>208</v>
      </c>
      <c r="F48" s="254"/>
      <c r="G48" s="255"/>
    </row>
    <row r="49" spans="1:7" s="262" customFormat="1" ht="60">
      <c r="A49" s="262" t="s">
        <v>742</v>
      </c>
      <c r="B49" s="267" t="s">
        <v>746</v>
      </c>
      <c r="C49" s="61" t="s">
        <v>744</v>
      </c>
      <c r="D49" s="268"/>
      <c r="E49" s="268"/>
      <c r="F49" s="269"/>
      <c r="G49" s="270"/>
    </row>
    <row r="50" spans="1:7" s="262" customFormat="1" ht="75">
      <c r="A50" s="262" t="s">
        <v>742</v>
      </c>
      <c r="B50" s="267" t="s">
        <v>746</v>
      </c>
      <c r="C50" s="61" t="s">
        <v>745</v>
      </c>
      <c r="D50" s="268"/>
      <c r="E50" s="268"/>
      <c r="F50" s="269"/>
      <c r="G50" s="270"/>
    </row>
    <row r="51" spans="1:7" ht="114.75">
      <c r="A51" s="262" t="s">
        <v>742</v>
      </c>
      <c r="B51" s="263" t="s">
        <v>209</v>
      </c>
      <c r="C51" s="232" t="s">
        <v>215</v>
      </c>
      <c r="D51" s="233" t="s">
        <v>207</v>
      </c>
      <c r="E51" s="233" t="s">
        <v>208</v>
      </c>
      <c r="F51" s="230"/>
      <c r="G51" s="231" t="s">
        <v>715</v>
      </c>
    </row>
    <row r="52" spans="1:7" s="239" customFormat="1" ht="114.75">
      <c r="A52" s="239" t="s">
        <v>742</v>
      </c>
      <c r="B52" s="264" t="s">
        <v>209</v>
      </c>
      <c r="C52" s="265" t="s">
        <v>216</v>
      </c>
      <c r="D52" s="266" t="s">
        <v>207</v>
      </c>
      <c r="E52" s="266" t="s">
        <v>208</v>
      </c>
      <c r="F52" s="254"/>
      <c r="G52" s="255"/>
    </row>
    <row r="53" spans="1:7" s="239" customFormat="1" ht="114.75">
      <c r="A53" s="239" t="s">
        <v>742</v>
      </c>
      <c r="B53" s="264" t="s">
        <v>209</v>
      </c>
      <c r="C53" s="265" t="s">
        <v>217</v>
      </c>
      <c r="D53" s="266" t="s">
        <v>207</v>
      </c>
      <c r="E53" s="266" t="s">
        <v>208</v>
      </c>
      <c r="F53" s="254"/>
      <c r="G53" s="255"/>
    </row>
    <row r="54" spans="1:7" s="239" customFormat="1" ht="114.75">
      <c r="A54" s="239" t="s">
        <v>742</v>
      </c>
      <c r="B54" s="264" t="s">
        <v>209</v>
      </c>
      <c r="C54" s="265" t="s">
        <v>218</v>
      </c>
      <c r="D54" s="266" t="s">
        <v>207</v>
      </c>
      <c r="E54" s="266" t="s">
        <v>208</v>
      </c>
      <c r="F54" s="254"/>
      <c r="G54" s="255"/>
    </row>
    <row r="55" spans="1:7" ht="65.25" customHeight="1">
      <c r="A55" s="236" t="s">
        <v>747</v>
      </c>
      <c r="B55" s="252" t="s">
        <v>223</v>
      </c>
      <c r="C55" s="13" t="s">
        <v>224</v>
      </c>
      <c r="D55" s="15" t="s">
        <v>219</v>
      </c>
      <c r="E55" s="15" t="s">
        <v>220</v>
      </c>
      <c r="F55" s="21" t="s">
        <v>697</v>
      </c>
      <c r="G55" s="59" t="s">
        <v>717</v>
      </c>
    </row>
    <row r="56" spans="1:7" ht="75">
      <c r="A56" s="236" t="s">
        <v>747</v>
      </c>
      <c r="B56" s="252" t="s">
        <v>223</v>
      </c>
      <c r="C56" s="13" t="s">
        <v>225</v>
      </c>
      <c r="D56" s="15" t="s">
        <v>219</v>
      </c>
      <c r="E56" s="15" t="s">
        <v>221</v>
      </c>
      <c r="F56" s="21" t="s">
        <v>697</v>
      </c>
      <c r="G56" s="59" t="s">
        <v>717</v>
      </c>
    </row>
    <row r="57" spans="1:7" ht="45">
      <c r="A57" s="236" t="s">
        <v>747</v>
      </c>
      <c r="B57" s="252" t="s">
        <v>223</v>
      </c>
      <c r="C57" s="13" t="s">
        <v>226</v>
      </c>
      <c r="D57" s="15" t="s">
        <v>219</v>
      </c>
      <c r="E57" s="15" t="s">
        <v>222</v>
      </c>
      <c r="F57" s="21" t="s">
        <v>697</v>
      </c>
      <c r="G57" s="59" t="s">
        <v>717</v>
      </c>
    </row>
    <row r="58" spans="1:7" s="262" customFormat="1" ht="50.25" customHeight="1">
      <c r="A58" s="271" t="s">
        <v>747</v>
      </c>
      <c r="B58" s="272" t="s">
        <v>223</v>
      </c>
      <c r="C58" s="273" t="s">
        <v>748</v>
      </c>
      <c r="D58" s="274" t="s">
        <v>219</v>
      </c>
      <c r="E58" s="274" t="s">
        <v>227</v>
      </c>
      <c r="F58" s="269"/>
      <c r="G58" s="270"/>
    </row>
    <row r="59" spans="1:7" ht="45">
      <c r="A59" s="236" t="s">
        <v>747</v>
      </c>
      <c r="B59" s="252" t="s">
        <v>223</v>
      </c>
      <c r="C59" s="13" t="s">
        <v>749</v>
      </c>
      <c r="D59" s="15" t="s">
        <v>219</v>
      </c>
      <c r="E59" s="15" t="s">
        <v>228</v>
      </c>
      <c r="F59" s="21" t="s">
        <v>697</v>
      </c>
      <c r="G59" s="59" t="s">
        <v>717</v>
      </c>
    </row>
    <row r="60" spans="1:7" s="239" customFormat="1" ht="75">
      <c r="B60" s="275" t="s">
        <v>238</v>
      </c>
      <c r="C60" s="276" t="s">
        <v>239</v>
      </c>
      <c r="D60" s="277" t="s">
        <v>240</v>
      </c>
      <c r="E60" s="242" t="s">
        <v>241</v>
      </c>
      <c r="F60" s="254" t="s">
        <v>698</v>
      </c>
      <c r="G60" s="255" t="s">
        <v>717</v>
      </c>
    </row>
    <row r="61" spans="1:7" ht="45" customHeight="1">
      <c r="A61" s="236" t="s">
        <v>750</v>
      </c>
      <c r="B61" s="278" t="s">
        <v>233</v>
      </c>
      <c r="C61" s="224" t="s">
        <v>242</v>
      </c>
      <c r="D61" s="225" t="s">
        <v>229</v>
      </c>
      <c r="E61" s="226" t="s">
        <v>230</v>
      </c>
      <c r="F61" s="564" t="s">
        <v>720</v>
      </c>
      <c r="G61" s="59" t="s">
        <v>715</v>
      </c>
    </row>
    <row r="62" spans="1:7" ht="47.25">
      <c r="A62" s="236" t="s">
        <v>750</v>
      </c>
      <c r="B62" s="250" t="s">
        <v>752</v>
      </c>
      <c r="C62" s="224" t="s">
        <v>751</v>
      </c>
      <c r="D62" s="225" t="s">
        <v>231</v>
      </c>
      <c r="E62" s="225" t="s">
        <v>232</v>
      </c>
      <c r="F62" s="565"/>
      <c r="G62" s="59" t="s">
        <v>715</v>
      </c>
    </row>
    <row r="63" spans="1:7" ht="45">
      <c r="A63" s="236" t="s">
        <v>750</v>
      </c>
      <c r="B63" s="250" t="s">
        <v>753</v>
      </c>
      <c r="C63" s="279" t="s">
        <v>754</v>
      </c>
      <c r="D63" s="225" t="s">
        <v>231</v>
      </c>
      <c r="E63" s="225" t="s">
        <v>232</v>
      </c>
      <c r="F63" s="565"/>
      <c r="G63" s="59" t="s">
        <v>715</v>
      </c>
    </row>
    <row r="64" spans="1:7" ht="45">
      <c r="A64" s="236" t="s">
        <v>750</v>
      </c>
      <c r="B64" s="278" t="s">
        <v>234</v>
      </c>
      <c r="C64" s="224" t="s">
        <v>244</v>
      </c>
      <c r="D64" s="225" t="s">
        <v>231</v>
      </c>
      <c r="E64" s="225" t="s">
        <v>232</v>
      </c>
      <c r="F64" s="565"/>
      <c r="G64" s="59" t="s">
        <v>715</v>
      </c>
    </row>
    <row r="65" spans="1:7" s="239" customFormat="1" ht="41.25" customHeight="1">
      <c r="A65" s="280" t="s">
        <v>750</v>
      </c>
      <c r="B65" s="281" t="s">
        <v>234</v>
      </c>
      <c r="C65" s="282" t="s">
        <v>245</v>
      </c>
      <c r="D65" s="283" t="s">
        <v>231</v>
      </c>
      <c r="E65" s="283" t="s">
        <v>232</v>
      </c>
      <c r="F65" s="566"/>
      <c r="G65" s="255" t="s">
        <v>715</v>
      </c>
    </row>
    <row r="66" spans="1:7" ht="45">
      <c r="A66" s="236" t="s">
        <v>727</v>
      </c>
      <c r="B66" s="56" t="s">
        <v>159</v>
      </c>
      <c r="C66" s="56" t="s">
        <v>728</v>
      </c>
      <c r="D66" s="15" t="s">
        <v>161</v>
      </c>
      <c r="E66" s="15" t="s">
        <v>696</v>
      </c>
      <c r="F66" s="21" t="s">
        <v>719</v>
      </c>
      <c r="G66" s="59" t="s">
        <v>718</v>
      </c>
    </row>
    <row r="67" spans="1:7" ht="60.75" thickBot="1">
      <c r="A67" s="236" t="s">
        <v>727</v>
      </c>
      <c r="B67" s="76" t="s">
        <v>163</v>
      </c>
      <c r="C67" s="76" t="s">
        <v>755</v>
      </c>
      <c r="D67" s="227" t="s">
        <v>161</v>
      </c>
      <c r="E67" s="227" t="s">
        <v>696</v>
      </c>
      <c r="F67" s="228" t="s">
        <v>719</v>
      </c>
      <c r="G67" s="59" t="s">
        <v>718</v>
      </c>
    </row>
  </sheetData>
  <autoFilter ref="A3:G3" xr:uid="{1E286C82-161A-4A91-8104-59639D010F9D}"/>
  <mergeCells count="3">
    <mergeCell ref="A2:G2"/>
    <mergeCell ref="H44:H46"/>
    <mergeCell ref="F61:F65"/>
  </mergeCells>
  <pageMargins left="0.7" right="0.7" top="0.75" bottom="0.75" header="0.3" footer="0.3"/>
  <legacy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EE2C7-E07A-414B-AC81-A36771597891}">
  <sheetPr>
    <tabColor rgb="FF00B050"/>
  </sheetPr>
  <dimension ref="A2:K20"/>
  <sheetViews>
    <sheetView topLeftCell="A3" zoomScale="105" zoomScaleNormal="145" workbookViewId="0">
      <pane xSplit="1" ySplit="4" topLeftCell="B11" activePane="bottomRight" state="frozen"/>
      <selection activeCell="A3" sqref="A3"/>
      <selection pane="topRight" activeCell="B3" sqref="B3"/>
      <selection pane="bottomLeft" activeCell="A7" sqref="A7"/>
      <selection pane="bottomRight" activeCell="A7" sqref="A7"/>
    </sheetView>
  </sheetViews>
  <sheetFormatPr baseColWidth="10" defaultColWidth="9.140625" defaultRowHeight="15"/>
  <cols>
    <col min="1" max="4" width="30.7109375" customWidth="1"/>
    <col min="5" max="5" width="26" customWidth="1"/>
    <col min="6" max="6" width="24.28515625" customWidth="1"/>
    <col min="7" max="7" width="27.42578125" customWidth="1"/>
    <col min="8" max="8" width="20.42578125" customWidth="1"/>
  </cols>
  <sheetData>
    <row r="2" spans="1:11" ht="19.5" thickBot="1">
      <c r="A2" s="572" t="s">
        <v>320</v>
      </c>
      <c r="B2" s="572"/>
      <c r="C2" s="572"/>
      <c r="D2" s="572"/>
    </row>
    <row r="3" spans="1:11" ht="50.1" customHeight="1" thickBot="1">
      <c r="A3" s="721" t="s">
        <v>321</v>
      </c>
      <c r="B3" s="18" t="s">
        <v>322</v>
      </c>
      <c r="C3" s="18" t="s">
        <v>323</v>
      </c>
      <c r="D3" s="18" t="s">
        <v>324</v>
      </c>
      <c r="E3" s="18" t="s">
        <v>1341</v>
      </c>
      <c r="F3" s="18" t="s">
        <v>1342</v>
      </c>
      <c r="G3" s="18" t="s">
        <v>1331</v>
      </c>
      <c r="H3" s="714" t="s">
        <v>325</v>
      </c>
    </row>
    <row r="4" spans="1:11" ht="60" customHeight="1">
      <c r="A4" s="722"/>
      <c r="B4" s="716" t="s">
        <v>1413</v>
      </c>
      <c r="C4" s="719" t="s">
        <v>1318</v>
      </c>
      <c r="D4" s="716" t="s">
        <v>1412</v>
      </c>
      <c r="E4" s="716" t="s">
        <v>1323</v>
      </c>
      <c r="F4" s="716" t="s">
        <v>1414</v>
      </c>
      <c r="G4" s="676" t="s">
        <v>1328</v>
      </c>
      <c r="H4" s="715"/>
      <c r="K4" s="496" t="s">
        <v>1330</v>
      </c>
    </row>
    <row r="5" spans="1:11">
      <c r="A5" s="722"/>
      <c r="B5" s="718"/>
      <c r="C5" s="720"/>
      <c r="D5" s="717"/>
      <c r="E5" s="717"/>
      <c r="F5" s="717"/>
      <c r="G5" s="677"/>
      <c r="H5" s="715"/>
    </row>
    <row r="6" spans="1:11" ht="45.75" customHeight="1" thickBot="1">
      <c r="A6" s="684"/>
      <c r="B6" s="718"/>
      <c r="C6" s="720"/>
      <c r="D6" s="717"/>
      <c r="E6" s="717"/>
      <c r="F6" s="717"/>
      <c r="G6" s="677"/>
      <c r="H6" s="715"/>
    </row>
    <row r="7" spans="1:11" ht="60.75" thickBot="1">
      <c r="A7" s="444" t="s">
        <v>1008</v>
      </c>
      <c r="B7" s="447">
        <v>3</v>
      </c>
      <c r="C7" s="386">
        <v>1</v>
      </c>
      <c r="D7" s="396">
        <v>3</v>
      </c>
      <c r="E7" s="387">
        <v>3</v>
      </c>
      <c r="F7" s="387">
        <v>2</v>
      </c>
      <c r="G7" s="387">
        <v>0</v>
      </c>
      <c r="H7" s="450">
        <f t="shared" ref="H7:H17" si="0">SUM(B7:G7)</f>
        <v>12</v>
      </c>
    </row>
    <row r="8" spans="1:11" ht="60">
      <c r="A8" s="445" t="s">
        <v>1022</v>
      </c>
      <c r="B8" s="448">
        <v>3</v>
      </c>
      <c r="C8" s="384">
        <v>3</v>
      </c>
      <c r="D8" s="96">
        <v>3</v>
      </c>
      <c r="E8" s="17">
        <v>0</v>
      </c>
      <c r="F8" s="17">
        <v>1</v>
      </c>
      <c r="G8" s="17">
        <v>1</v>
      </c>
      <c r="H8" s="450">
        <f t="shared" si="0"/>
        <v>11</v>
      </c>
    </row>
    <row r="9" spans="1:11" ht="70.5" customHeight="1">
      <c r="A9" s="445" t="s">
        <v>1019</v>
      </c>
      <c r="B9" s="448">
        <v>3</v>
      </c>
      <c r="C9" s="384">
        <v>3</v>
      </c>
      <c r="D9" s="384">
        <v>2</v>
      </c>
      <c r="E9" s="17">
        <v>2</v>
      </c>
      <c r="F9" s="17">
        <v>0</v>
      </c>
      <c r="G9" s="17">
        <v>1</v>
      </c>
      <c r="H9" s="451">
        <f t="shared" si="0"/>
        <v>11</v>
      </c>
    </row>
    <row r="10" spans="1:11" ht="63" customHeight="1">
      <c r="A10" s="445" t="s">
        <v>1024</v>
      </c>
      <c r="B10" s="448">
        <v>1</v>
      </c>
      <c r="C10" s="384">
        <v>1</v>
      </c>
      <c r="D10" s="384">
        <v>2</v>
      </c>
      <c r="E10" s="17">
        <v>1</v>
      </c>
      <c r="F10" s="17">
        <v>2</v>
      </c>
      <c r="G10" s="17">
        <v>3</v>
      </c>
      <c r="H10" s="451">
        <f t="shared" si="0"/>
        <v>10</v>
      </c>
    </row>
    <row r="11" spans="1:11" ht="66.75" customHeight="1">
      <c r="A11" s="445" t="s">
        <v>1021</v>
      </c>
      <c r="B11" s="448">
        <v>3</v>
      </c>
      <c r="C11" s="384">
        <v>2</v>
      </c>
      <c r="D11" s="384">
        <v>3</v>
      </c>
      <c r="E11" s="17">
        <v>2</v>
      </c>
      <c r="F11" s="17">
        <v>2</v>
      </c>
      <c r="G11" s="17">
        <v>3</v>
      </c>
      <c r="H11" s="451">
        <f t="shared" si="0"/>
        <v>15</v>
      </c>
    </row>
    <row r="12" spans="1:11" ht="69" customHeight="1">
      <c r="A12" s="445" t="s">
        <v>1025</v>
      </c>
      <c r="B12" s="448">
        <v>3</v>
      </c>
      <c r="C12" s="384">
        <v>3</v>
      </c>
      <c r="D12" s="384">
        <v>3</v>
      </c>
      <c r="E12" s="17">
        <v>2</v>
      </c>
      <c r="F12" s="17">
        <v>1</v>
      </c>
      <c r="G12" s="17">
        <v>3</v>
      </c>
      <c r="H12" s="451">
        <f t="shared" si="0"/>
        <v>15</v>
      </c>
    </row>
    <row r="13" spans="1:11" ht="77.25" customHeight="1">
      <c r="A13" s="445" t="s">
        <v>1020</v>
      </c>
      <c r="B13" s="448">
        <v>3</v>
      </c>
      <c r="C13" s="384">
        <v>3</v>
      </c>
      <c r="D13" s="384">
        <v>3</v>
      </c>
      <c r="E13" s="17">
        <v>3</v>
      </c>
      <c r="F13" s="17">
        <v>3</v>
      </c>
      <c r="G13" s="17">
        <v>2</v>
      </c>
      <c r="H13" s="451">
        <f t="shared" si="0"/>
        <v>17</v>
      </c>
    </row>
    <row r="14" spans="1:11" ht="84">
      <c r="A14" s="445" t="s">
        <v>1023</v>
      </c>
      <c r="B14" s="448">
        <v>0</v>
      </c>
      <c r="C14" s="384">
        <v>0</v>
      </c>
      <c r="D14" s="384">
        <v>3</v>
      </c>
      <c r="E14" s="17">
        <v>3</v>
      </c>
      <c r="F14" s="17">
        <v>3</v>
      </c>
      <c r="G14" s="17">
        <v>1</v>
      </c>
      <c r="H14" s="451">
        <f t="shared" si="0"/>
        <v>10</v>
      </c>
    </row>
    <row r="15" spans="1:11" ht="60">
      <c r="A15" s="445" t="s">
        <v>1026</v>
      </c>
      <c r="B15" s="453">
        <v>0</v>
      </c>
      <c r="C15" s="454">
        <v>0</v>
      </c>
      <c r="D15" s="454">
        <v>3</v>
      </c>
      <c r="E15" s="455">
        <v>3</v>
      </c>
      <c r="F15" s="455">
        <v>3</v>
      </c>
      <c r="G15" s="455">
        <v>1</v>
      </c>
      <c r="H15" s="451">
        <f t="shared" si="0"/>
        <v>10</v>
      </c>
    </row>
    <row r="16" spans="1:11" ht="84">
      <c r="A16" s="445" t="s">
        <v>1027</v>
      </c>
      <c r="B16" s="448">
        <v>2</v>
      </c>
      <c r="C16" s="384">
        <v>2</v>
      </c>
      <c r="D16" s="384">
        <v>2</v>
      </c>
      <c r="E16" s="17">
        <v>2</v>
      </c>
      <c r="F16" s="17">
        <v>2</v>
      </c>
      <c r="G16" s="17">
        <v>1</v>
      </c>
      <c r="H16" s="451">
        <f t="shared" si="0"/>
        <v>11</v>
      </c>
    </row>
    <row r="17" spans="1:8" ht="57.75" customHeight="1" thickBot="1">
      <c r="A17" s="446" t="s">
        <v>1028</v>
      </c>
      <c r="B17" s="449">
        <v>3</v>
      </c>
      <c r="C17" s="395">
        <v>3</v>
      </c>
      <c r="D17" s="395">
        <v>3</v>
      </c>
      <c r="E17" s="443">
        <v>3</v>
      </c>
      <c r="F17" s="443">
        <v>3</v>
      </c>
      <c r="G17" s="443">
        <v>3</v>
      </c>
      <c r="H17" s="452">
        <f t="shared" si="0"/>
        <v>18</v>
      </c>
    </row>
    <row r="19" spans="1:8">
      <c r="A19" s="163" t="s">
        <v>493</v>
      </c>
    </row>
    <row r="20" spans="1:8">
      <c r="A20" s="163" t="s">
        <v>494</v>
      </c>
    </row>
  </sheetData>
  <mergeCells count="9">
    <mergeCell ref="H3:H6"/>
    <mergeCell ref="E4:E6"/>
    <mergeCell ref="F4:F6"/>
    <mergeCell ref="G4:G6"/>
    <mergeCell ref="A2:D2"/>
    <mergeCell ref="B4:B6"/>
    <mergeCell ref="C4:C6"/>
    <mergeCell ref="D4:D6"/>
    <mergeCell ref="A3:A6"/>
  </mergeCells>
  <phoneticPr fontId="9"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A0DD5-85E2-4D80-9DAC-C676DC153D53}">
  <sheetPr>
    <tabColor theme="5"/>
  </sheetPr>
  <dimension ref="A2:J32"/>
  <sheetViews>
    <sheetView topLeftCell="A21" zoomScale="52" zoomScaleNormal="52" workbookViewId="0">
      <selection activeCell="J27" sqref="J27:J30"/>
    </sheetView>
  </sheetViews>
  <sheetFormatPr baseColWidth="10" defaultColWidth="9.140625" defaultRowHeight="15"/>
  <cols>
    <col min="1" max="1" width="17" customWidth="1"/>
    <col min="2" max="2" width="36" customWidth="1"/>
    <col min="3" max="8" width="15.7109375" customWidth="1"/>
    <col min="9" max="9" width="30.7109375" customWidth="1"/>
    <col min="10" max="10" width="49.7109375" customWidth="1"/>
  </cols>
  <sheetData>
    <row r="2" spans="1:10" ht="21">
      <c r="A2" s="712" t="s">
        <v>311</v>
      </c>
      <c r="B2" s="712"/>
      <c r="C2" s="712"/>
      <c r="D2" s="712"/>
      <c r="E2" s="712"/>
      <c r="F2" s="712"/>
      <c r="G2" s="712"/>
      <c r="H2" s="712"/>
      <c r="I2" s="712"/>
      <c r="J2" s="712"/>
    </row>
    <row r="3" spans="1:10" ht="30" customHeight="1">
      <c r="A3" s="713" t="s">
        <v>312</v>
      </c>
      <c r="B3" s="713" t="s">
        <v>313</v>
      </c>
      <c r="C3" s="713" t="s">
        <v>314</v>
      </c>
      <c r="D3" s="713"/>
      <c r="E3" s="713" t="s">
        <v>315</v>
      </c>
      <c r="F3" s="713"/>
      <c r="G3" s="713"/>
      <c r="H3" s="713"/>
      <c r="I3" s="713" t="s">
        <v>316</v>
      </c>
      <c r="J3" s="713" t="s">
        <v>317</v>
      </c>
    </row>
    <row r="4" spans="1:10" ht="30" customHeight="1" thickBot="1">
      <c r="A4" s="723"/>
      <c r="B4" s="723"/>
      <c r="C4" s="351" t="s">
        <v>318</v>
      </c>
      <c r="D4" s="351" t="s">
        <v>319</v>
      </c>
      <c r="E4" s="351" t="s">
        <v>259</v>
      </c>
      <c r="F4" s="351" t="s">
        <v>258</v>
      </c>
      <c r="G4" s="351" t="s">
        <v>257</v>
      </c>
      <c r="H4" s="351" t="s">
        <v>256</v>
      </c>
      <c r="I4" s="723"/>
      <c r="J4" s="723"/>
    </row>
    <row r="5" spans="1:10" ht="25.5">
      <c r="A5" s="421" t="s">
        <v>1045</v>
      </c>
      <c r="B5" s="105" t="s">
        <v>25</v>
      </c>
      <c r="C5" s="396">
        <v>2023</v>
      </c>
      <c r="D5" s="405">
        <v>14.1</v>
      </c>
      <c r="E5" s="405">
        <v>14.75</v>
      </c>
      <c r="F5" s="405">
        <v>19.5</v>
      </c>
      <c r="G5" s="405">
        <v>24.25</v>
      </c>
      <c r="H5" s="405">
        <v>26.62</v>
      </c>
      <c r="I5" s="388" t="s">
        <v>988</v>
      </c>
      <c r="J5" s="732" t="s">
        <v>1185</v>
      </c>
    </row>
    <row r="6" spans="1:10" ht="26.25" customHeight="1">
      <c r="A6" s="422" t="s">
        <v>1041</v>
      </c>
      <c r="B6" s="105" t="s">
        <v>43</v>
      </c>
      <c r="C6" s="96">
        <v>2023</v>
      </c>
      <c r="D6" s="406">
        <v>10.863899134272989</v>
      </c>
      <c r="E6" s="406">
        <v>10.73763692394221</v>
      </c>
      <c r="F6" s="406">
        <v>10.529679001104284</v>
      </c>
      <c r="G6" s="406">
        <v>10.321721078266359</v>
      </c>
      <c r="H6" s="406">
        <v>10.217742116847395</v>
      </c>
      <c r="I6" s="724" t="s">
        <v>991</v>
      </c>
      <c r="J6" s="733"/>
    </row>
    <row r="7" spans="1:10" ht="25.5" customHeight="1">
      <c r="A7" s="422" t="s">
        <v>1042</v>
      </c>
      <c r="B7" s="393" t="s">
        <v>30</v>
      </c>
      <c r="C7" s="96">
        <v>2023</v>
      </c>
      <c r="D7" s="407">
        <v>54.25</v>
      </c>
      <c r="E7" s="407">
        <v>54.69</v>
      </c>
      <c r="F7" s="407">
        <v>55.4</v>
      </c>
      <c r="G7" s="407">
        <v>56.11</v>
      </c>
      <c r="H7" s="407">
        <v>56.47</v>
      </c>
      <c r="I7" s="724"/>
      <c r="J7" s="733"/>
    </row>
    <row r="8" spans="1:10" ht="31.5" customHeight="1">
      <c r="A8" s="422" t="s">
        <v>1043</v>
      </c>
      <c r="B8" s="468" t="s">
        <v>35</v>
      </c>
      <c r="C8" s="469">
        <v>2023</v>
      </c>
      <c r="D8" s="470">
        <v>52.59</v>
      </c>
      <c r="E8" s="471">
        <v>54.686333874531861</v>
      </c>
      <c r="F8" s="471">
        <v>55.398619204227941</v>
      </c>
      <c r="G8" s="471">
        <v>56.110904533924021</v>
      </c>
      <c r="H8" s="471">
        <v>56.47</v>
      </c>
      <c r="I8" s="724"/>
      <c r="J8" s="733"/>
    </row>
    <row r="9" spans="1:10" ht="15.75">
      <c r="A9" s="422" t="s">
        <v>1044</v>
      </c>
      <c r="B9" s="94" t="s">
        <v>38</v>
      </c>
      <c r="C9" s="96">
        <v>2023</v>
      </c>
      <c r="D9" s="406">
        <v>48.38</v>
      </c>
      <c r="E9" s="406">
        <v>48.99</v>
      </c>
      <c r="F9" s="406">
        <v>50.23</v>
      </c>
      <c r="G9" s="406">
        <v>51.48</v>
      </c>
      <c r="H9" s="406">
        <v>52.1</v>
      </c>
      <c r="I9" s="724"/>
      <c r="J9" s="733"/>
    </row>
    <row r="10" spans="1:10" ht="25.5">
      <c r="A10" s="422" t="s">
        <v>1039</v>
      </c>
      <c r="B10" s="105" t="s">
        <v>836</v>
      </c>
      <c r="C10" s="96">
        <v>2023</v>
      </c>
      <c r="D10" s="406">
        <v>77.209999999999994</v>
      </c>
      <c r="E10" s="420">
        <v>77.726193795630905</v>
      </c>
      <c r="F10" s="420">
        <v>78.566000690876123</v>
      </c>
      <c r="G10" s="420">
        <v>79.405807586121341</v>
      </c>
      <c r="H10" s="420">
        <v>79.825711033743943</v>
      </c>
      <c r="I10" s="385" t="s">
        <v>989</v>
      </c>
      <c r="J10" s="733"/>
    </row>
    <row r="11" spans="1:10" ht="87.75" customHeight="1">
      <c r="A11" s="422" t="s">
        <v>1040</v>
      </c>
      <c r="B11" s="94" t="s">
        <v>41</v>
      </c>
      <c r="C11" s="96">
        <v>2023</v>
      </c>
      <c r="D11" s="406">
        <v>9.4</v>
      </c>
      <c r="E11" s="406">
        <v>8.8205399999999994</v>
      </c>
      <c r="F11" s="406">
        <v>7.7414500000000004</v>
      </c>
      <c r="G11" s="406">
        <v>6.6623599999999996</v>
      </c>
      <c r="H11" s="406">
        <v>6.1228100000000003</v>
      </c>
      <c r="I11" s="385" t="s">
        <v>990</v>
      </c>
      <c r="J11" s="733"/>
    </row>
    <row r="12" spans="1:10" ht="222" customHeight="1">
      <c r="A12" s="389"/>
      <c r="B12" s="335" t="s">
        <v>491</v>
      </c>
      <c r="C12" s="96">
        <v>2023</v>
      </c>
      <c r="D12" s="408" t="s">
        <v>403</v>
      </c>
      <c r="E12" s="407"/>
      <c r="F12" s="407"/>
      <c r="G12" s="407"/>
      <c r="H12" s="407"/>
      <c r="I12" s="385" t="s">
        <v>91</v>
      </c>
      <c r="J12" s="355" t="s">
        <v>1186</v>
      </c>
    </row>
    <row r="13" spans="1:10" ht="43.5" customHeight="1">
      <c r="A13" s="422" t="s">
        <v>1037</v>
      </c>
      <c r="B13" s="183" t="s">
        <v>166</v>
      </c>
      <c r="C13" s="96">
        <v>2023</v>
      </c>
      <c r="D13" s="398">
        <v>127.33</v>
      </c>
      <c r="E13" s="398">
        <v>119.92</v>
      </c>
      <c r="F13" s="398">
        <v>106.24</v>
      </c>
      <c r="G13" s="398">
        <v>92.56</v>
      </c>
      <c r="H13" s="398">
        <v>85.72</v>
      </c>
      <c r="I13" s="724" t="s">
        <v>992</v>
      </c>
      <c r="J13" s="733" t="s">
        <v>1161</v>
      </c>
    </row>
    <row r="14" spans="1:10" ht="33.75" customHeight="1">
      <c r="A14" s="422" t="s">
        <v>1038</v>
      </c>
      <c r="B14" s="105" t="s">
        <v>170</v>
      </c>
      <c r="C14" s="96">
        <v>2023</v>
      </c>
      <c r="D14" s="403">
        <v>18.440000000000001</v>
      </c>
      <c r="E14" s="403">
        <v>18.077572971684582</v>
      </c>
      <c r="F14" s="404">
        <v>16.05</v>
      </c>
      <c r="G14" s="404">
        <v>14.02</v>
      </c>
      <c r="H14" s="404">
        <v>13</v>
      </c>
      <c r="I14" s="724"/>
      <c r="J14" s="733"/>
    </row>
    <row r="15" spans="1:10" ht="27" customHeight="1">
      <c r="A15" s="389" t="s">
        <v>1053</v>
      </c>
      <c r="B15" s="183" t="s">
        <v>171</v>
      </c>
      <c r="C15" s="96">
        <v>2023</v>
      </c>
      <c r="D15" s="398">
        <v>14.36</v>
      </c>
      <c r="E15" s="398">
        <v>13.94</v>
      </c>
      <c r="F15" s="398">
        <v>12.67</v>
      </c>
      <c r="G15" s="398">
        <v>11.4</v>
      </c>
      <c r="H15" s="398">
        <v>10.77</v>
      </c>
      <c r="I15" s="724"/>
      <c r="J15" s="733"/>
    </row>
    <row r="16" spans="1:10" ht="26.25">
      <c r="A16" s="422" t="s">
        <v>1046</v>
      </c>
      <c r="B16" s="183" t="s">
        <v>173</v>
      </c>
      <c r="C16" s="96">
        <v>2023</v>
      </c>
      <c r="D16" s="398">
        <v>18.420000000000002</v>
      </c>
      <c r="E16" s="394">
        <v>17.601500000000001</v>
      </c>
      <c r="F16" s="394">
        <v>16.431100000000001</v>
      </c>
      <c r="G16" s="394">
        <v>15.2607</v>
      </c>
      <c r="H16" s="394">
        <v>14.6754</v>
      </c>
      <c r="I16" s="724"/>
      <c r="J16" s="355" t="s">
        <v>1162</v>
      </c>
    </row>
    <row r="17" spans="1:10" ht="38.25">
      <c r="A17" s="422" t="s">
        <v>1051</v>
      </c>
      <c r="B17" s="183" t="s">
        <v>1052</v>
      </c>
      <c r="C17" s="96">
        <v>2023</v>
      </c>
      <c r="D17" s="398">
        <v>21.4</v>
      </c>
      <c r="E17" s="394">
        <v>21.5</v>
      </c>
      <c r="F17" s="428">
        <v>21.66</v>
      </c>
      <c r="G17" s="428">
        <v>21.83</v>
      </c>
      <c r="H17" s="428">
        <v>21.91</v>
      </c>
      <c r="I17" s="724"/>
      <c r="J17" s="355" t="s">
        <v>1139</v>
      </c>
    </row>
    <row r="18" spans="1:10" ht="42.75" customHeight="1">
      <c r="A18" s="422" t="s">
        <v>1030</v>
      </c>
      <c r="B18" s="183" t="s">
        <v>736</v>
      </c>
      <c r="C18" s="96">
        <v>2023</v>
      </c>
      <c r="D18" s="398">
        <v>70.31</v>
      </c>
      <c r="E18" s="394">
        <v>70.748099999999994</v>
      </c>
      <c r="F18" s="394">
        <v>71.459999999999994</v>
      </c>
      <c r="G18" s="394">
        <v>72.171899999999994</v>
      </c>
      <c r="H18" s="394">
        <v>72.527799999999999</v>
      </c>
      <c r="I18" s="724" t="s">
        <v>1007</v>
      </c>
      <c r="J18" s="737" t="s">
        <v>1163</v>
      </c>
    </row>
    <row r="19" spans="1:10" ht="21.75" customHeight="1">
      <c r="A19" s="422" t="s">
        <v>1031</v>
      </c>
      <c r="B19" s="183" t="s">
        <v>1050</v>
      </c>
      <c r="C19" s="96">
        <v>2023</v>
      </c>
      <c r="D19" s="398">
        <v>26.13</v>
      </c>
      <c r="E19" s="394">
        <v>26.52</v>
      </c>
      <c r="F19" s="394">
        <v>26.61</v>
      </c>
      <c r="G19" s="394">
        <v>26.7</v>
      </c>
      <c r="H19" s="394">
        <v>26.74</v>
      </c>
      <c r="I19" s="724"/>
      <c r="J19" s="737"/>
    </row>
    <row r="20" spans="1:10" ht="113.25" customHeight="1">
      <c r="A20" s="422" t="s">
        <v>1040</v>
      </c>
      <c r="B20" s="430" t="s">
        <v>1136</v>
      </c>
      <c r="C20" s="431">
        <v>2023</v>
      </c>
      <c r="D20" s="432">
        <v>9.4</v>
      </c>
      <c r="E20" s="432">
        <v>8.8205399999999994</v>
      </c>
      <c r="F20" s="432">
        <v>7.7414500000000004</v>
      </c>
      <c r="G20" s="432">
        <v>6.6623599999999996</v>
      </c>
      <c r="H20" s="432">
        <v>6.1228100000000003</v>
      </c>
      <c r="I20" s="433" t="s">
        <v>990</v>
      </c>
      <c r="J20" s="442" t="s">
        <v>1187</v>
      </c>
    </row>
    <row r="21" spans="1:10" ht="243.75" customHeight="1">
      <c r="A21" s="422"/>
      <c r="B21" s="312" t="s">
        <v>1137</v>
      </c>
      <c r="C21" s="96"/>
      <c r="D21" s="434"/>
      <c r="E21" s="434"/>
      <c r="F21" s="434"/>
      <c r="G21" s="434"/>
      <c r="H21" s="434"/>
      <c r="I21" s="385"/>
      <c r="J21" s="409" t="s">
        <v>1164</v>
      </c>
    </row>
    <row r="22" spans="1:10" ht="57" customHeight="1">
      <c r="A22" s="422" t="s">
        <v>1035</v>
      </c>
      <c r="B22" s="105" t="s">
        <v>225</v>
      </c>
      <c r="C22" s="96">
        <v>2023</v>
      </c>
      <c r="D22" s="345">
        <v>2.35</v>
      </c>
      <c r="E22" s="398">
        <v>2.27</v>
      </c>
      <c r="F22" s="398">
        <v>2.15</v>
      </c>
      <c r="G22" s="398">
        <v>2.0299999999999998</v>
      </c>
      <c r="H22" s="398">
        <v>1.97</v>
      </c>
      <c r="I22" s="385" t="s">
        <v>950</v>
      </c>
      <c r="J22" s="725" t="s">
        <v>1181</v>
      </c>
    </row>
    <row r="23" spans="1:10" ht="39" customHeight="1">
      <c r="A23" s="422" t="s">
        <v>1036</v>
      </c>
      <c r="B23" s="105" t="s">
        <v>1160</v>
      </c>
      <c r="C23" s="96">
        <v>2023</v>
      </c>
      <c r="D23" s="345">
        <v>8.17</v>
      </c>
      <c r="E23" s="398">
        <v>8.8000000000000007</v>
      </c>
      <c r="F23" s="398">
        <v>10</v>
      </c>
      <c r="G23" s="398">
        <v>11.21</v>
      </c>
      <c r="H23" s="398">
        <v>11.81</v>
      </c>
      <c r="I23" s="728" t="s">
        <v>1180</v>
      </c>
      <c r="J23" s="726"/>
    </row>
    <row r="24" spans="1:10" ht="39" customHeight="1">
      <c r="A24" s="422" t="s">
        <v>1036</v>
      </c>
      <c r="B24" s="105" t="s">
        <v>1179</v>
      </c>
      <c r="C24" s="96">
        <v>2023</v>
      </c>
      <c r="D24" s="461">
        <v>11.29</v>
      </c>
      <c r="E24" s="461">
        <v>11.9</v>
      </c>
      <c r="F24" s="461">
        <v>12.2</v>
      </c>
      <c r="G24" s="461">
        <v>12.5</v>
      </c>
      <c r="H24" s="461">
        <v>12.65</v>
      </c>
      <c r="I24" s="729"/>
      <c r="J24" s="726"/>
    </row>
    <row r="25" spans="1:10" ht="52.5" customHeight="1">
      <c r="A25" s="422" t="s">
        <v>1034</v>
      </c>
      <c r="B25" s="105" t="s">
        <v>224</v>
      </c>
      <c r="C25" s="96">
        <v>2023</v>
      </c>
      <c r="D25" s="345" t="s">
        <v>492</v>
      </c>
      <c r="E25" s="345">
        <v>19.27</v>
      </c>
      <c r="F25" s="345">
        <v>18.329999999999998</v>
      </c>
      <c r="G25" s="345">
        <v>17.399999999999999</v>
      </c>
      <c r="H25" s="345">
        <v>16.93</v>
      </c>
      <c r="I25" s="729"/>
      <c r="J25" s="726"/>
    </row>
    <row r="26" spans="1:10" ht="25.5">
      <c r="A26" s="422" t="s">
        <v>1051</v>
      </c>
      <c r="B26" s="105" t="s">
        <v>749</v>
      </c>
      <c r="C26" s="96">
        <v>2023</v>
      </c>
      <c r="D26" s="402">
        <v>21.4</v>
      </c>
      <c r="E26" s="427">
        <v>21.5</v>
      </c>
      <c r="F26" s="427">
        <v>21.66</v>
      </c>
      <c r="G26" s="427">
        <v>21.83</v>
      </c>
      <c r="H26" s="427">
        <v>21.91</v>
      </c>
      <c r="I26" s="730"/>
      <c r="J26" s="727"/>
    </row>
    <row r="27" spans="1:10" ht="25.5">
      <c r="A27" s="423" t="s">
        <v>1032</v>
      </c>
      <c r="B27" s="105" t="s">
        <v>242</v>
      </c>
      <c r="C27" s="96">
        <v>2023</v>
      </c>
      <c r="D27" s="345">
        <v>1.21</v>
      </c>
      <c r="E27" s="345">
        <v>1.1599999999999999</v>
      </c>
      <c r="F27" s="345">
        <v>1.0900000000000001</v>
      </c>
      <c r="G27" s="345">
        <v>1.02</v>
      </c>
      <c r="H27" s="345">
        <v>0.98</v>
      </c>
      <c r="I27" s="724" t="s">
        <v>993</v>
      </c>
      <c r="J27" s="734" t="s">
        <v>1165</v>
      </c>
    </row>
    <row r="28" spans="1:10" ht="26.25">
      <c r="A28" s="389"/>
      <c r="B28" s="183" t="s">
        <v>243</v>
      </c>
      <c r="C28" s="96">
        <v>2023</v>
      </c>
      <c r="D28" s="426" t="s">
        <v>409</v>
      </c>
      <c r="E28" s="426" t="s">
        <v>410</v>
      </c>
      <c r="F28" s="426" t="s">
        <v>411</v>
      </c>
      <c r="G28" s="426" t="s">
        <v>412</v>
      </c>
      <c r="H28" s="426" t="s">
        <v>413</v>
      </c>
      <c r="I28" s="724"/>
      <c r="J28" s="735"/>
    </row>
    <row r="29" spans="1:10" ht="26.25">
      <c r="A29" s="389" t="s">
        <v>1074</v>
      </c>
      <c r="B29" s="183" t="s">
        <v>754</v>
      </c>
      <c r="C29" s="96">
        <v>2023</v>
      </c>
      <c r="D29" s="429">
        <v>0.12</v>
      </c>
      <c r="E29" s="429">
        <v>0.11</v>
      </c>
      <c r="F29" s="429">
        <v>0.1</v>
      </c>
      <c r="G29" s="429">
        <v>0.09</v>
      </c>
      <c r="H29" s="429">
        <v>0.09</v>
      </c>
      <c r="I29" s="724"/>
      <c r="J29" s="735"/>
    </row>
    <row r="30" spans="1:10" ht="219.75" customHeight="1" thickBot="1">
      <c r="A30" s="424" t="s">
        <v>1033</v>
      </c>
      <c r="B30" s="467" t="s">
        <v>244</v>
      </c>
      <c r="C30" s="397">
        <v>2023</v>
      </c>
      <c r="D30" s="425">
        <v>393.35</v>
      </c>
      <c r="E30" s="425">
        <v>365.70100000000002</v>
      </c>
      <c r="F30" s="425">
        <v>328.70800000000003</v>
      </c>
      <c r="G30" s="425">
        <v>291.71600000000001</v>
      </c>
      <c r="H30" s="425">
        <v>273.22000000000003</v>
      </c>
      <c r="I30" s="731"/>
      <c r="J30" s="736"/>
    </row>
    <row r="32" spans="1:10" s="54" customFormat="1" ht="12.75">
      <c r="A32" s="54" t="s">
        <v>1138</v>
      </c>
    </row>
  </sheetData>
  <mergeCells count="17">
    <mergeCell ref="I13:I17"/>
    <mergeCell ref="J22:J26"/>
    <mergeCell ref="I23:I26"/>
    <mergeCell ref="I27:I30"/>
    <mergeCell ref="J5:J11"/>
    <mergeCell ref="J13:J15"/>
    <mergeCell ref="J27:J30"/>
    <mergeCell ref="I18:I19"/>
    <mergeCell ref="J18:J19"/>
    <mergeCell ref="I6:I9"/>
    <mergeCell ref="A2:J2"/>
    <mergeCell ref="A3:A4"/>
    <mergeCell ref="B3:B4"/>
    <mergeCell ref="C3:D3"/>
    <mergeCell ref="E3:H3"/>
    <mergeCell ref="I3:I4"/>
    <mergeCell ref="J3:J4"/>
  </mergeCells>
  <pageMargins left="0.7" right="0.7" top="0.75" bottom="0.75" header="0.3" footer="0.3"/>
  <pageSetup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75DE9-6252-40F9-9BFF-BC55C7B854D9}">
  <sheetPr>
    <tabColor rgb="FF00B050"/>
  </sheetPr>
  <dimension ref="A1:J15"/>
  <sheetViews>
    <sheetView topLeftCell="A8" zoomScale="90" zoomScaleNormal="90" workbookViewId="0">
      <selection activeCell="C7" sqref="C7"/>
    </sheetView>
  </sheetViews>
  <sheetFormatPr baseColWidth="10" defaultColWidth="9.140625" defaultRowHeight="15"/>
  <cols>
    <col min="1" max="1" width="30.7109375" style="353" customWidth="1"/>
    <col min="2" max="3" width="30.7109375" customWidth="1"/>
    <col min="4" max="4" width="38.7109375" customWidth="1"/>
    <col min="5" max="10" width="30.7109375" customWidth="1"/>
  </cols>
  <sheetData>
    <row r="1" spans="1:10" ht="18.75">
      <c r="A1" s="744" t="s">
        <v>326</v>
      </c>
      <c r="B1" s="744"/>
      <c r="C1" s="744"/>
      <c r="D1" s="744"/>
      <c r="E1" s="744"/>
      <c r="F1" s="744"/>
      <c r="G1" s="744"/>
      <c r="H1" s="744"/>
      <c r="I1" s="744"/>
      <c r="J1" s="744"/>
    </row>
    <row r="2" spans="1:10" ht="50.1" customHeight="1">
      <c r="A2" s="745" t="s">
        <v>327</v>
      </c>
      <c r="B2" s="745"/>
      <c r="C2" s="745" t="s">
        <v>328</v>
      </c>
      <c r="D2" s="745" t="s">
        <v>329</v>
      </c>
      <c r="E2" s="87" t="s">
        <v>330</v>
      </c>
      <c r="F2" s="745" t="s">
        <v>331</v>
      </c>
      <c r="G2" s="745" t="s">
        <v>332</v>
      </c>
      <c r="H2" s="745" t="s">
        <v>333</v>
      </c>
      <c r="I2" s="745" t="s">
        <v>334</v>
      </c>
      <c r="J2" s="745" t="s">
        <v>335</v>
      </c>
    </row>
    <row r="3" spans="1:10" ht="24.75" customHeight="1" thickBot="1">
      <c r="A3" s="172" t="s">
        <v>336</v>
      </c>
      <c r="B3" s="171" t="s">
        <v>337</v>
      </c>
      <c r="C3" s="746"/>
      <c r="D3" s="746"/>
      <c r="E3" s="172" t="s">
        <v>338</v>
      </c>
      <c r="F3" s="746"/>
      <c r="G3" s="746"/>
      <c r="H3" s="746"/>
      <c r="I3" s="746"/>
      <c r="J3" s="746"/>
    </row>
    <row r="4" spans="1:10" ht="50.1" customHeight="1">
      <c r="A4" s="742" t="s">
        <v>339</v>
      </c>
      <c r="B4" s="738" t="s">
        <v>340</v>
      </c>
      <c r="C4" s="738" t="s">
        <v>341</v>
      </c>
      <c r="D4" s="173" t="s">
        <v>342</v>
      </c>
      <c r="E4" s="738" t="s">
        <v>343</v>
      </c>
      <c r="F4" s="738" t="s">
        <v>344</v>
      </c>
      <c r="G4" s="738" t="s">
        <v>1149</v>
      </c>
      <c r="H4" s="738" t="s">
        <v>345</v>
      </c>
      <c r="I4" s="738" t="s">
        <v>346</v>
      </c>
      <c r="J4" s="740" t="s">
        <v>347</v>
      </c>
    </row>
    <row r="5" spans="1:10" ht="34.5" customHeight="1" thickBot="1">
      <c r="A5" s="743"/>
      <c r="B5" s="739"/>
      <c r="C5" s="739"/>
      <c r="D5" s="539" t="s">
        <v>348</v>
      </c>
      <c r="E5" s="739"/>
      <c r="F5" s="739"/>
      <c r="G5" s="739"/>
      <c r="H5" s="739"/>
      <c r="I5" s="739"/>
      <c r="J5" s="741"/>
    </row>
    <row r="6" spans="1:10" ht="80.45" customHeight="1">
      <c r="A6" s="540" t="s">
        <v>1314</v>
      </c>
      <c r="B6" s="540" t="s">
        <v>1316</v>
      </c>
      <c r="C6" s="540" t="s">
        <v>1372</v>
      </c>
      <c r="D6" s="540" t="s">
        <v>1373</v>
      </c>
      <c r="E6" s="540" t="s">
        <v>1374</v>
      </c>
      <c r="F6" s="540" t="s">
        <v>1375</v>
      </c>
      <c r="G6" s="540" t="s">
        <v>1376</v>
      </c>
      <c r="H6" s="540" t="s">
        <v>1377</v>
      </c>
      <c r="I6" s="540" t="s">
        <v>1378</v>
      </c>
      <c r="J6" s="541" t="s">
        <v>1379</v>
      </c>
    </row>
    <row r="7" spans="1:10" ht="137.25" customHeight="1" thickBot="1">
      <c r="A7" s="540" t="s">
        <v>1318</v>
      </c>
      <c r="B7" s="540" t="s">
        <v>1319</v>
      </c>
      <c r="C7" s="541" t="s">
        <v>1380</v>
      </c>
      <c r="D7" s="541" t="s">
        <v>1381</v>
      </c>
      <c r="E7" s="541" t="s">
        <v>1382</v>
      </c>
      <c r="F7" s="541" t="s">
        <v>556</v>
      </c>
      <c r="G7" s="541" t="s">
        <v>1383</v>
      </c>
      <c r="H7" s="541" t="s">
        <v>558</v>
      </c>
      <c r="I7" s="541" t="s">
        <v>1146</v>
      </c>
      <c r="J7" s="541" t="s">
        <v>1379</v>
      </c>
    </row>
    <row r="8" spans="1:10" s="543" customFormat="1" ht="88.5" customHeight="1" thickBot="1">
      <c r="A8" s="779" t="s">
        <v>1321</v>
      </c>
      <c r="B8" s="638" t="s">
        <v>1322</v>
      </c>
      <c r="C8" s="780" t="s">
        <v>1384</v>
      </c>
      <c r="D8" s="780" t="s">
        <v>1385</v>
      </c>
      <c r="E8" s="780" t="s">
        <v>1386</v>
      </c>
      <c r="F8" s="780" t="s">
        <v>454</v>
      </c>
      <c r="G8" s="780" t="s">
        <v>1387</v>
      </c>
      <c r="H8" s="780" t="s">
        <v>1388</v>
      </c>
      <c r="I8" s="780" t="s">
        <v>1389</v>
      </c>
      <c r="J8" s="542" t="s">
        <v>564</v>
      </c>
    </row>
    <row r="9" spans="1:10" s="543" customFormat="1" ht="93" customHeight="1" thickBot="1">
      <c r="A9" s="781"/>
      <c r="B9" s="639"/>
      <c r="C9" s="780" t="s">
        <v>1384</v>
      </c>
      <c r="D9" s="551" t="s">
        <v>1390</v>
      </c>
      <c r="E9" s="551" t="s">
        <v>1391</v>
      </c>
      <c r="F9" s="497" t="s">
        <v>88</v>
      </c>
      <c r="G9" s="780" t="s">
        <v>1387</v>
      </c>
      <c r="H9" s="551" t="s">
        <v>1392</v>
      </c>
      <c r="I9" s="552" t="s">
        <v>1393</v>
      </c>
      <c r="J9" s="542" t="s">
        <v>564</v>
      </c>
    </row>
    <row r="10" spans="1:10" s="262" customFormat="1" ht="203.25" customHeight="1" thickBot="1">
      <c r="A10" s="284" t="s">
        <v>1323</v>
      </c>
      <c r="B10" s="284" t="s">
        <v>1324</v>
      </c>
      <c r="C10" s="782" t="s">
        <v>1394</v>
      </c>
      <c r="D10" s="782" t="s">
        <v>1395</v>
      </c>
      <c r="E10" s="782" t="s">
        <v>582</v>
      </c>
      <c r="F10" s="497" t="s">
        <v>454</v>
      </c>
      <c r="G10" s="176" t="s">
        <v>1145</v>
      </c>
      <c r="H10" s="782" t="s">
        <v>560</v>
      </c>
      <c r="I10" s="783" t="s">
        <v>561</v>
      </c>
      <c r="J10" s="542" t="s">
        <v>564</v>
      </c>
    </row>
    <row r="11" spans="1:10" s="262" customFormat="1" ht="178.5" customHeight="1" thickBot="1">
      <c r="A11" s="542" t="s">
        <v>1144</v>
      </c>
      <c r="B11" s="542" t="s">
        <v>1326</v>
      </c>
      <c r="C11" s="542" t="s">
        <v>557</v>
      </c>
      <c r="D11" s="542" t="s">
        <v>1396</v>
      </c>
      <c r="E11" s="542" t="s">
        <v>1397</v>
      </c>
      <c r="F11" s="542" t="s">
        <v>452</v>
      </c>
      <c r="G11" s="542" t="s">
        <v>1376</v>
      </c>
      <c r="H11" s="542" t="s">
        <v>559</v>
      </c>
      <c r="I11" s="542" t="s">
        <v>1398</v>
      </c>
      <c r="J11" s="542" t="s">
        <v>715</v>
      </c>
    </row>
    <row r="12" spans="1:10" s="262" customFormat="1" ht="69.75" customHeight="1">
      <c r="A12" s="784" t="s">
        <v>1328</v>
      </c>
      <c r="B12" s="542" t="s">
        <v>1329</v>
      </c>
      <c r="C12" s="542" t="s">
        <v>1399</v>
      </c>
      <c r="D12" s="542" t="s">
        <v>1400</v>
      </c>
      <c r="E12" s="542" t="s">
        <v>1401</v>
      </c>
      <c r="F12" s="542" t="s">
        <v>419</v>
      </c>
      <c r="G12" s="542" t="s">
        <v>1402</v>
      </c>
      <c r="H12" s="542" t="s">
        <v>562</v>
      </c>
      <c r="I12" s="542" t="s">
        <v>561</v>
      </c>
      <c r="J12" s="542" t="s">
        <v>1148</v>
      </c>
    </row>
    <row r="14" spans="1:10">
      <c r="A14" s="456" t="s">
        <v>1147</v>
      </c>
    </row>
    <row r="15" spans="1:10">
      <c r="A15" s="456" t="s">
        <v>1150</v>
      </c>
    </row>
  </sheetData>
  <mergeCells count="20">
    <mergeCell ref="A1:J1"/>
    <mergeCell ref="A2:B2"/>
    <mergeCell ref="C2:C3"/>
    <mergeCell ref="D2:D3"/>
    <mergeCell ref="F2:F3"/>
    <mergeCell ref="G2:G3"/>
    <mergeCell ref="H2:H3"/>
    <mergeCell ref="I2:I3"/>
    <mergeCell ref="J2:J3"/>
    <mergeCell ref="H4:H5"/>
    <mergeCell ref="I4:I5"/>
    <mergeCell ref="J4:J5"/>
    <mergeCell ref="A8:A9"/>
    <mergeCell ref="B8:B9"/>
    <mergeCell ref="A4:A5"/>
    <mergeCell ref="B4:B5"/>
    <mergeCell ref="C4:C5"/>
    <mergeCell ref="E4:E5"/>
    <mergeCell ref="F4:F5"/>
    <mergeCell ref="G4:G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38C00-1664-4834-8721-94740EB82ED2}">
  <sheetPr>
    <tabColor rgb="FF00B050"/>
  </sheetPr>
  <dimension ref="A2:F11"/>
  <sheetViews>
    <sheetView zoomScale="116" workbookViewId="0">
      <selection activeCell="D7" sqref="D7"/>
    </sheetView>
  </sheetViews>
  <sheetFormatPr baseColWidth="10" defaultColWidth="9.140625" defaultRowHeight="15"/>
  <cols>
    <col min="1" max="2" width="30.7109375" customWidth="1"/>
    <col min="3" max="3" width="15.7109375" style="180" customWidth="1"/>
    <col min="4" max="6" width="15.7109375" customWidth="1"/>
  </cols>
  <sheetData>
    <row r="2" spans="1:6" ht="18.75">
      <c r="A2" s="544" t="s">
        <v>349</v>
      </c>
      <c r="B2" s="544"/>
      <c r="C2" s="544"/>
      <c r="D2" s="544"/>
      <c r="E2" s="544"/>
      <c r="F2" s="544"/>
    </row>
    <row r="3" spans="1:6">
      <c r="A3" s="545" t="s">
        <v>350</v>
      </c>
      <c r="B3" s="545" t="s">
        <v>351</v>
      </c>
      <c r="C3" s="545" t="s">
        <v>352</v>
      </c>
      <c r="D3" s="545"/>
      <c r="E3" s="545"/>
      <c r="F3" s="545"/>
    </row>
    <row r="4" spans="1:6" ht="15" customHeight="1">
      <c r="A4" s="545"/>
      <c r="B4" s="545"/>
      <c r="C4" s="179" t="s">
        <v>259</v>
      </c>
      <c r="D4" s="88" t="s">
        <v>258</v>
      </c>
      <c r="E4" s="88" t="s">
        <v>257</v>
      </c>
      <c r="F4" s="88" t="s">
        <v>256</v>
      </c>
    </row>
    <row r="5" spans="1:6" ht="38.25">
      <c r="A5" s="556" t="s">
        <v>1403</v>
      </c>
      <c r="B5" s="301" t="s">
        <v>1411</v>
      </c>
      <c r="C5" s="546">
        <v>3</v>
      </c>
      <c r="D5" s="547">
        <v>4</v>
      </c>
      <c r="E5" s="547">
        <v>5</v>
      </c>
      <c r="F5" s="547">
        <f>E5*1.1</f>
        <v>5.5</v>
      </c>
    </row>
    <row r="6" spans="1:6" ht="49.9" customHeight="1">
      <c r="A6" s="557" t="s">
        <v>1382</v>
      </c>
      <c r="B6" s="301" t="s">
        <v>1404</v>
      </c>
      <c r="C6" s="546">
        <v>4550</v>
      </c>
      <c r="D6" s="547">
        <v>5000</v>
      </c>
      <c r="E6" s="547">
        <f>D6*1.1</f>
        <v>5500</v>
      </c>
      <c r="F6" s="547">
        <v>6000</v>
      </c>
    </row>
    <row r="7" spans="1:6" ht="80.45" customHeight="1">
      <c r="A7" s="557" t="s">
        <v>1386</v>
      </c>
      <c r="B7" s="301" t="s">
        <v>1405</v>
      </c>
      <c r="C7" s="546">
        <v>50</v>
      </c>
      <c r="D7" s="547">
        <v>55</v>
      </c>
      <c r="E7" s="546">
        <v>60</v>
      </c>
      <c r="F7" s="546">
        <v>75</v>
      </c>
    </row>
    <row r="8" spans="1:6" ht="58.15" customHeight="1">
      <c r="A8" s="555" t="s">
        <v>1391</v>
      </c>
      <c r="B8" s="301" t="s">
        <v>1405</v>
      </c>
      <c r="C8" s="546">
        <v>50</v>
      </c>
      <c r="D8" s="547">
        <v>60</v>
      </c>
      <c r="E8" s="546">
        <v>75</v>
      </c>
      <c r="F8" s="546">
        <v>100</v>
      </c>
    </row>
    <row r="9" spans="1:6" ht="39" thickBot="1">
      <c r="A9" s="555" t="s">
        <v>1410</v>
      </c>
      <c r="B9" s="301" t="s">
        <v>1406</v>
      </c>
      <c r="C9" s="546">
        <v>220000</v>
      </c>
      <c r="D9" s="546">
        <v>225000</v>
      </c>
      <c r="E9" s="546">
        <v>230000</v>
      </c>
      <c r="F9" s="546">
        <v>250000</v>
      </c>
    </row>
    <row r="10" spans="1:6" ht="60" customHeight="1">
      <c r="A10" s="558" t="s">
        <v>1409</v>
      </c>
      <c r="B10" s="301" t="s">
        <v>1407</v>
      </c>
      <c r="C10" s="546">
        <v>30000</v>
      </c>
      <c r="D10" s="547">
        <v>33000</v>
      </c>
      <c r="E10" s="547">
        <v>35000</v>
      </c>
      <c r="F10" s="547">
        <v>36000</v>
      </c>
    </row>
    <row r="11" spans="1:6" ht="97.9" customHeight="1">
      <c r="A11" s="555" t="s">
        <v>1401</v>
      </c>
      <c r="B11" s="301" t="s">
        <v>1408</v>
      </c>
      <c r="C11" s="546">
        <v>5</v>
      </c>
      <c r="D11" s="547">
        <v>6</v>
      </c>
      <c r="E11" s="547">
        <v>8</v>
      </c>
      <c r="F11" s="547">
        <v>10</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6386C-A803-43A0-A5BD-6E29CE72852D}">
  <sheetPr>
    <tabColor theme="5"/>
  </sheetPr>
  <dimension ref="A2:M101"/>
  <sheetViews>
    <sheetView topLeftCell="B20" workbookViewId="0">
      <selection activeCell="B6" sqref="B6"/>
    </sheetView>
  </sheetViews>
  <sheetFormatPr baseColWidth="10" defaultColWidth="9.140625" defaultRowHeight="15"/>
  <cols>
    <col min="1" max="4" width="30.7109375" customWidth="1"/>
    <col min="5" max="5" width="30.7109375" style="192" customWidth="1"/>
    <col min="6" max="6" width="18" customWidth="1"/>
  </cols>
  <sheetData>
    <row r="2" spans="1:6" ht="18.75">
      <c r="A2" s="572" t="s">
        <v>353</v>
      </c>
      <c r="B2" s="572"/>
      <c r="C2" s="572"/>
      <c r="D2" s="572"/>
      <c r="E2" s="572"/>
    </row>
    <row r="3" spans="1:6">
      <c r="A3" s="187" t="s">
        <v>354</v>
      </c>
      <c r="B3" s="757" t="s">
        <v>577</v>
      </c>
      <c r="C3" s="757"/>
      <c r="D3" s="757"/>
      <c r="E3" s="757"/>
      <c r="F3" s="184"/>
    </row>
    <row r="4" spans="1:6" ht="30">
      <c r="A4" s="182" t="s">
        <v>355</v>
      </c>
      <c r="B4" s="182" t="s">
        <v>279</v>
      </c>
      <c r="C4" s="182" t="s">
        <v>356</v>
      </c>
      <c r="D4" s="182" t="s">
        <v>357</v>
      </c>
      <c r="E4" s="189" t="s">
        <v>358</v>
      </c>
      <c r="F4" s="184"/>
    </row>
    <row r="5" spans="1:6">
      <c r="A5" s="197" t="s">
        <v>605</v>
      </c>
      <c r="B5" s="333" t="s">
        <v>623</v>
      </c>
      <c r="C5" s="194">
        <v>1000</v>
      </c>
      <c r="D5" s="181">
        <v>120</v>
      </c>
      <c r="E5" s="190">
        <f>C5*D5</f>
        <v>120000</v>
      </c>
    </row>
    <row r="6" spans="1:6">
      <c r="A6" s="197" t="s">
        <v>613</v>
      </c>
      <c r="B6" s="333" t="s">
        <v>595</v>
      </c>
      <c r="C6" s="181">
        <v>80</v>
      </c>
      <c r="D6" s="181">
        <v>17750</v>
      </c>
      <c r="E6" s="190">
        <f>C6*D6</f>
        <v>1420000</v>
      </c>
    </row>
    <row r="7" spans="1:6">
      <c r="A7" s="749" t="s">
        <v>359</v>
      </c>
      <c r="B7" s="749"/>
      <c r="C7" s="749"/>
      <c r="D7" s="749"/>
      <c r="E7" s="188">
        <f>SUM(E5:E6)</f>
        <v>1540000</v>
      </c>
      <c r="F7" s="184"/>
    </row>
    <row r="8" spans="1:6">
      <c r="A8" s="749" t="s">
        <v>603</v>
      </c>
      <c r="B8" s="749"/>
      <c r="C8" s="749"/>
      <c r="D8" s="749"/>
      <c r="E8" s="188">
        <f>'[1]Programación Indicativa 2025'!$B$30*4*1.1</f>
        <v>6160000.0000000009</v>
      </c>
      <c r="F8" s="184"/>
    </row>
    <row r="9" spans="1:6">
      <c r="A9" s="187" t="s">
        <v>354</v>
      </c>
      <c r="B9" s="757" t="s">
        <v>579</v>
      </c>
      <c r="C9" s="757"/>
      <c r="D9" s="757"/>
      <c r="E9" s="757"/>
    </row>
    <row r="10" spans="1:6" ht="30">
      <c r="A10" s="182" t="s">
        <v>355</v>
      </c>
      <c r="B10" s="182" t="s">
        <v>279</v>
      </c>
      <c r="C10" s="182" t="s">
        <v>356</v>
      </c>
      <c r="D10" s="182" t="s">
        <v>357</v>
      </c>
      <c r="E10" s="189" t="s">
        <v>358</v>
      </c>
    </row>
    <row r="11" spans="1:6">
      <c r="A11" s="194" t="s">
        <v>607</v>
      </c>
      <c r="B11" s="181" t="s">
        <v>585</v>
      </c>
      <c r="C11" s="181">
        <v>88</v>
      </c>
      <c r="D11" s="181">
        <v>20000</v>
      </c>
      <c r="E11" s="190">
        <f>7040000/4</f>
        <v>1760000</v>
      </c>
    </row>
    <row r="12" spans="1:6">
      <c r="A12" s="754" t="s">
        <v>359</v>
      </c>
      <c r="B12" s="755"/>
      <c r="C12" s="755"/>
      <c r="D12" s="756"/>
      <c r="E12" s="188">
        <f>SUM(E10:E11)</f>
        <v>1760000</v>
      </c>
      <c r="F12" s="184"/>
    </row>
    <row r="13" spans="1:6" ht="15" customHeight="1">
      <c r="A13" s="749" t="s">
        <v>603</v>
      </c>
      <c r="B13" s="749"/>
      <c r="C13" s="749"/>
      <c r="D13" s="749"/>
      <c r="E13" s="188">
        <f>'[1]Programación Indicativa 2025'!$B$32*1.1*4</f>
        <v>7040000.0000000009</v>
      </c>
    </row>
    <row r="14" spans="1:6">
      <c r="A14" s="89" t="s">
        <v>354</v>
      </c>
      <c r="B14" s="759" t="s">
        <v>567</v>
      </c>
      <c r="C14" s="759"/>
      <c r="D14" s="759"/>
      <c r="E14" s="759"/>
    </row>
    <row r="15" spans="1:6" ht="30">
      <c r="A15" s="18" t="s">
        <v>355</v>
      </c>
      <c r="B15" s="18" t="s">
        <v>279</v>
      </c>
      <c r="C15" s="18" t="s">
        <v>356</v>
      </c>
      <c r="D15" s="18" t="s">
        <v>357</v>
      </c>
      <c r="E15" s="189" t="s">
        <v>358</v>
      </c>
    </row>
    <row r="16" spans="1:6" ht="30">
      <c r="A16" s="90" t="s">
        <v>586</v>
      </c>
      <c r="B16" s="90" t="s">
        <v>585</v>
      </c>
      <c r="C16" s="181">
        <f>209/4</f>
        <v>52.25</v>
      </c>
      <c r="D16" s="181">
        <v>20000</v>
      </c>
      <c r="E16" s="190">
        <f>D16*C16</f>
        <v>1045000</v>
      </c>
    </row>
    <row r="17" spans="1:6">
      <c r="A17" s="90" t="s">
        <v>583</v>
      </c>
      <c r="B17" s="90" t="s">
        <v>585</v>
      </c>
      <c r="C17" s="181">
        <f>207/4</f>
        <v>51.75</v>
      </c>
      <c r="D17" s="181">
        <v>20000</v>
      </c>
      <c r="E17" s="190">
        <f>D17*C17</f>
        <v>1035000</v>
      </c>
    </row>
    <row r="18" spans="1:6">
      <c r="A18" s="90" t="s">
        <v>584</v>
      </c>
      <c r="B18" s="90" t="s">
        <v>585</v>
      </c>
      <c r="C18" s="181">
        <f>206.6/4</f>
        <v>51.65</v>
      </c>
      <c r="D18" s="181">
        <v>20000</v>
      </c>
      <c r="E18" s="190">
        <f>D18*C18</f>
        <v>1033000</v>
      </c>
      <c r="F18" s="184"/>
    </row>
    <row r="19" spans="1:6">
      <c r="A19" s="758" t="s">
        <v>359</v>
      </c>
      <c r="B19" s="758"/>
      <c r="C19" s="758"/>
      <c r="D19" s="758"/>
      <c r="E19" s="191">
        <f>SUM(E16:E18)</f>
        <v>3113000</v>
      </c>
      <c r="F19" s="184"/>
    </row>
    <row r="20" spans="1:6">
      <c r="A20" s="758" t="s">
        <v>603</v>
      </c>
      <c r="B20" s="758"/>
      <c r="C20" s="758"/>
      <c r="D20" s="758"/>
      <c r="E20" s="191">
        <f>'[1]Programación Indicativa 2025'!$B$16*4*1.1</f>
        <v>12452000.000000002</v>
      </c>
    </row>
    <row r="21" spans="1:6">
      <c r="A21" s="89" t="s">
        <v>354</v>
      </c>
      <c r="B21" s="759" t="s">
        <v>580</v>
      </c>
      <c r="C21" s="759"/>
      <c r="D21" s="759"/>
      <c r="E21" s="759"/>
      <c r="F21" s="184"/>
    </row>
    <row r="22" spans="1:6" ht="30">
      <c r="A22" s="18" t="s">
        <v>355</v>
      </c>
      <c r="B22" s="18" t="s">
        <v>279</v>
      </c>
      <c r="C22" s="18" t="s">
        <v>356</v>
      </c>
      <c r="D22" s="18" t="s">
        <v>357</v>
      </c>
      <c r="E22" s="189" t="s">
        <v>358</v>
      </c>
      <c r="F22" s="184"/>
    </row>
    <row r="23" spans="1:6" ht="60">
      <c r="A23" s="90" t="s">
        <v>587</v>
      </c>
      <c r="B23" s="90" t="s">
        <v>585</v>
      </c>
      <c r="C23" s="181">
        <f>704/4</f>
        <v>176</v>
      </c>
      <c r="D23" s="181">
        <v>20000</v>
      </c>
      <c r="E23" s="190">
        <f>C23*D23</f>
        <v>3520000</v>
      </c>
      <c r="F23" s="184"/>
    </row>
    <row r="24" spans="1:6">
      <c r="A24" s="758" t="s">
        <v>359</v>
      </c>
      <c r="B24" s="758"/>
      <c r="C24" s="758"/>
      <c r="D24" s="758"/>
      <c r="E24" s="191">
        <f>SUM(E23)</f>
        <v>3520000</v>
      </c>
      <c r="F24" s="184"/>
    </row>
    <row r="25" spans="1:6">
      <c r="A25" s="758" t="s">
        <v>603</v>
      </c>
      <c r="B25" s="758"/>
      <c r="C25" s="758"/>
      <c r="D25" s="758"/>
      <c r="E25" s="191">
        <f>'[1]Programación Indicativa 2025'!$B$17*4*1.1</f>
        <v>14080000.000000002</v>
      </c>
    </row>
    <row r="26" spans="1:6" ht="26.25" customHeight="1">
      <c r="A26" s="187" t="s">
        <v>354</v>
      </c>
      <c r="B26" s="757" t="s">
        <v>569</v>
      </c>
      <c r="C26" s="757"/>
      <c r="D26" s="757"/>
      <c r="E26" s="757"/>
    </row>
    <row r="27" spans="1:6" ht="30">
      <c r="A27" s="182" t="s">
        <v>355</v>
      </c>
      <c r="B27" s="182" t="s">
        <v>279</v>
      </c>
      <c r="C27" s="182" t="s">
        <v>356</v>
      </c>
      <c r="D27" s="182" t="s">
        <v>357</v>
      </c>
      <c r="E27" s="189" t="s">
        <v>358</v>
      </c>
      <c r="F27" s="184"/>
    </row>
    <row r="28" spans="1:6">
      <c r="A28" s="186" t="s">
        <v>597</v>
      </c>
      <c r="B28" s="181" t="s">
        <v>585</v>
      </c>
      <c r="C28" s="181">
        <f>165/4</f>
        <v>41.25</v>
      </c>
      <c r="D28" s="181">
        <v>20000</v>
      </c>
      <c r="E28" s="190">
        <f>C28*D28</f>
        <v>825000</v>
      </c>
      <c r="F28" s="184"/>
    </row>
    <row r="29" spans="1:6">
      <c r="A29" s="186" t="s">
        <v>596</v>
      </c>
      <c r="B29" s="181" t="s">
        <v>585</v>
      </c>
      <c r="C29" s="181">
        <f>611.6/4</f>
        <v>152.9</v>
      </c>
      <c r="D29" s="181">
        <v>20000</v>
      </c>
      <c r="E29" s="190">
        <f>C29*D29</f>
        <v>3058000</v>
      </c>
      <c r="F29" s="184"/>
    </row>
    <row r="30" spans="1:6" ht="15" customHeight="1">
      <c r="A30" s="758" t="s">
        <v>359</v>
      </c>
      <c r="B30" s="758"/>
      <c r="C30" s="758"/>
      <c r="D30" s="758"/>
      <c r="E30" s="188">
        <f>SUM(E28:E29)</f>
        <v>3883000</v>
      </c>
      <c r="F30" s="184"/>
    </row>
    <row r="31" spans="1:6" ht="15" customHeight="1">
      <c r="A31" s="758" t="s">
        <v>603</v>
      </c>
      <c r="B31" s="758"/>
      <c r="C31" s="758"/>
      <c r="D31" s="758"/>
      <c r="E31" s="188">
        <f>'[1]Programación Indicativa 2025'!$B$19*4*1.1</f>
        <v>15532000.000000002</v>
      </c>
      <c r="F31" s="184"/>
    </row>
    <row r="32" spans="1:6" ht="31.5" customHeight="1">
      <c r="A32" s="200" t="s">
        <v>354</v>
      </c>
      <c r="B32" s="759" t="s">
        <v>568</v>
      </c>
      <c r="C32" s="759"/>
      <c r="D32" s="759"/>
      <c r="E32" s="759"/>
    </row>
    <row r="33" spans="1:6" ht="30">
      <c r="A33" s="201" t="s">
        <v>355</v>
      </c>
      <c r="B33" s="18" t="s">
        <v>279</v>
      </c>
      <c r="C33" s="18" t="s">
        <v>356</v>
      </c>
      <c r="D33" s="18" t="s">
        <v>357</v>
      </c>
      <c r="E33" s="189" t="s">
        <v>358</v>
      </c>
    </row>
    <row r="34" spans="1:6">
      <c r="A34" s="181" t="s">
        <v>583</v>
      </c>
      <c r="B34" s="181" t="s">
        <v>585</v>
      </c>
      <c r="C34" s="181">
        <f>473/4</f>
        <v>118.25</v>
      </c>
      <c r="D34" s="181">
        <v>20000</v>
      </c>
      <c r="E34" s="190">
        <f>D34*C34</f>
        <v>2365000</v>
      </c>
    </row>
    <row r="35" spans="1:6">
      <c r="A35" s="749" t="s">
        <v>359</v>
      </c>
      <c r="B35" s="749"/>
      <c r="C35" s="749"/>
      <c r="D35" s="749"/>
      <c r="E35" s="188">
        <f>SUM(E34:E34)</f>
        <v>2365000</v>
      </c>
      <c r="F35" s="184"/>
    </row>
    <row r="36" spans="1:6" ht="15" customHeight="1">
      <c r="A36" s="758" t="s">
        <v>603</v>
      </c>
      <c r="B36" s="758"/>
      <c r="C36" s="758"/>
      <c r="D36" s="758"/>
      <c r="E36" s="188">
        <f>'[1]Programación Indicativa 2025'!$B$18*4*1.1</f>
        <v>9460000</v>
      </c>
      <c r="F36" s="184"/>
    </row>
    <row r="37" spans="1:6">
      <c r="A37" s="187" t="s">
        <v>354</v>
      </c>
      <c r="B37" s="757" t="s">
        <v>570</v>
      </c>
      <c r="C37" s="757"/>
      <c r="D37" s="757"/>
      <c r="E37" s="757"/>
      <c r="F37" s="184"/>
    </row>
    <row r="38" spans="1:6" ht="30">
      <c r="A38" s="182" t="s">
        <v>355</v>
      </c>
      <c r="B38" s="182" t="s">
        <v>279</v>
      </c>
      <c r="C38" s="182" t="s">
        <v>356</v>
      </c>
      <c r="D38" s="182" t="s">
        <v>357</v>
      </c>
      <c r="E38" s="189" t="s">
        <v>358</v>
      </c>
      <c r="F38" s="178"/>
    </row>
    <row r="39" spans="1:6" ht="30">
      <c r="A39" s="204" t="s">
        <v>638</v>
      </c>
      <c r="B39" s="202" t="s">
        <v>585</v>
      </c>
      <c r="C39" s="202">
        <v>100</v>
      </c>
      <c r="D39" s="203">
        <v>20000</v>
      </c>
      <c r="E39" s="190">
        <f>C39*D39</f>
        <v>2000000</v>
      </c>
      <c r="F39" s="184"/>
    </row>
    <row r="40" spans="1:6" ht="30">
      <c r="A40" s="204" t="s">
        <v>637</v>
      </c>
      <c r="B40" s="205" t="s">
        <v>598</v>
      </c>
      <c r="C40" s="181">
        <f>500000/4</f>
        <v>125000</v>
      </c>
      <c r="D40" s="181">
        <v>134</v>
      </c>
      <c r="E40" s="190">
        <f>C40*D40</f>
        <v>16750000</v>
      </c>
      <c r="F40" s="184"/>
    </row>
    <row r="41" spans="1:6">
      <c r="A41" s="204" t="s">
        <v>588</v>
      </c>
      <c r="B41" s="181" t="s">
        <v>585</v>
      </c>
      <c r="C41" s="181">
        <f>1410.052/4</f>
        <v>352.51299999999998</v>
      </c>
      <c r="D41" s="181">
        <v>20000</v>
      </c>
      <c r="E41" s="190">
        <f>C41*D41</f>
        <v>7050260</v>
      </c>
    </row>
    <row r="42" spans="1:6">
      <c r="A42" s="204" t="s">
        <v>584</v>
      </c>
      <c r="B42" s="181" t="s">
        <v>585</v>
      </c>
      <c r="C42" s="181">
        <f>896.06/4</f>
        <v>224.01499999999999</v>
      </c>
      <c r="D42" s="181">
        <v>20000</v>
      </c>
      <c r="E42" s="190">
        <f>C42*D42</f>
        <v>4480300</v>
      </c>
    </row>
    <row r="43" spans="1:6">
      <c r="A43" s="749" t="s">
        <v>359</v>
      </c>
      <c r="B43" s="749"/>
      <c r="C43" s="749"/>
      <c r="D43" s="749"/>
      <c r="E43" s="188">
        <f>SUM(E39:E42)</f>
        <v>30280560</v>
      </c>
      <c r="F43" s="184"/>
    </row>
    <row r="44" spans="1:6">
      <c r="A44" s="749" t="s">
        <v>603</v>
      </c>
      <c r="B44" s="749"/>
      <c r="C44" s="749"/>
      <c r="D44" s="749"/>
      <c r="E44" s="188">
        <f>'[1]Programación Indicativa 2025'!$B$20*4*1.1</f>
        <v>121122240.80000001</v>
      </c>
      <c r="F44" s="184"/>
    </row>
    <row r="45" spans="1:6">
      <c r="A45" s="187" t="s">
        <v>354</v>
      </c>
      <c r="B45" s="757" t="s">
        <v>571</v>
      </c>
      <c r="C45" s="757"/>
      <c r="D45" s="757"/>
      <c r="E45" s="757"/>
    </row>
    <row r="46" spans="1:6" ht="30">
      <c r="A46" s="182" t="s">
        <v>355</v>
      </c>
      <c r="B46" s="182" t="s">
        <v>279</v>
      </c>
      <c r="C46" s="182" t="s">
        <v>356</v>
      </c>
      <c r="D46" s="182" t="s">
        <v>357</v>
      </c>
      <c r="E46" s="189" t="s">
        <v>358</v>
      </c>
    </row>
    <row r="47" spans="1:6" ht="30">
      <c r="A47" s="204" t="s">
        <v>599</v>
      </c>
      <c r="B47" s="181" t="s">
        <v>585</v>
      </c>
      <c r="C47" s="181">
        <v>102.37349</v>
      </c>
      <c r="D47" s="181">
        <v>20000</v>
      </c>
      <c r="E47" s="190">
        <f>C47*D47</f>
        <v>2047469.8</v>
      </c>
      <c r="F47" s="184"/>
    </row>
    <row r="48" spans="1:6" ht="30">
      <c r="A48" s="204" t="s">
        <v>644</v>
      </c>
      <c r="B48" s="181" t="s">
        <v>645</v>
      </c>
      <c r="C48" s="181">
        <v>120000</v>
      </c>
      <c r="D48" s="181">
        <v>100</v>
      </c>
      <c r="E48" s="190">
        <f>C48*D48</f>
        <v>12000000</v>
      </c>
      <c r="F48" s="184"/>
    </row>
    <row r="49" spans="1:13" ht="30">
      <c r="A49" s="204" t="s">
        <v>589</v>
      </c>
      <c r="B49" s="181" t="s">
        <v>595</v>
      </c>
      <c r="C49" s="181">
        <v>20</v>
      </c>
      <c r="D49" s="181">
        <v>20000</v>
      </c>
      <c r="E49" s="190">
        <f>C49*D49</f>
        <v>400000</v>
      </c>
      <c r="F49" s="184"/>
    </row>
    <row r="50" spans="1:13" ht="30">
      <c r="A50" s="204" t="s">
        <v>650</v>
      </c>
      <c r="B50" s="181" t="s">
        <v>595</v>
      </c>
      <c r="C50" s="181">
        <v>15</v>
      </c>
      <c r="D50" s="181">
        <v>25000</v>
      </c>
      <c r="E50" s="190">
        <f>C50*D50</f>
        <v>375000</v>
      </c>
      <c r="F50" s="184"/>
    </row>
    <row r="51" spans="1:13">
      <c r="A51" s="749" t="s">
        <v>359</v>
      </c>
      <c r="B51" s="749"/>
      <c r="C51" s="749"/>
      <c r="D51" s="749"/>
      <c r="E51" s="188">
        <f>SUM(E47:E50)</f>
        <v>14822469.800000001</v>
      </c>
      <c r="F51" s="184"/>
    </row>
    <row r="52" spans="1:13">
      <c r="A52" s="749" t="s">
        <v>603</v>
      </c>
      <c r="B52" s="749"/>
      <c r="C52" s="749"/>
      <c r="D52" s="749"/>
      <c r="E52" s="188">
        <f>'[1]Programación Indicativa 2025'!$B$21*4*1.1</f>
        <v>59290000.000000007</v>
      </c>
      <c r="F52" s="184"/>
    </row>
    <row r="53" spans="1:13">
      <c r="A53" s="187" t="s">
        <v>354</v>
      </c>
      <c r="B53" s="757" t="s">
        <v>572</v>
      </c>
      <c r="C53" s="757"/>
      <c r="D53" s="757"/>
      <c r="E53" s="757"/>
    </row>
    <row r="54" spans="1:13" ht="30">
      <c r="A54" s="182" t="s">
        <v>355</v>
      </c>
      <c r="B54" s="182" t="s">
        <v>279</v>
      </c>
      <c r="C54" s="182" t="s">
        <v>356</v>
      </c>
      <c r="D54" s="182" t="s">
        <v>357</v>
      </c>
      <c r="E54" s="189" t="s">
        <v>358</v>
      </c>
    </row>
    <row r="55" spans="1:13" ht="30">
      <c r="A55" s="211" t="s">
        <v>590</v>
      </c>
      <c r="B55" s="181" t="s">
        <v>595</v>
      </c>
      <c r="C55" s="181">
        <f>10000/4</f>
        <v>2500</v>
      </c>
      <c r="D55" s="181">
        <v>734.8</v>
      </c>
      <c r="E55" s="190">
        <f>D55*C55</f>
        <v>1837000</v>
      </c>
      <c r="F55" s="184"/>
    </row>
    <row r="56" spans="1:13">
      <c r="A56" s="749" t="s">
        <v>359</v>
      </c>
      <c r="B56" s="749"/>
      <c r="C56" s="749"/>
      <c r="D56" s="749"/>
      <c r="E56" s="188">
        <f>SUM(E55)</f>
        <v>1837000</v>
      </c>
      <c r="F56" s="184"/>
    </row>
    <row r="57" spans="1:13">
      <c r="A57" s="749" t="s">
        <v>603</v>
      </c>
      <c r="B57" s="749"/>
      <c r="C57" s="749"/>
      <c r="D57" s="749"/>
      <c r="E57" s="188">
        <f>'[1]Programación Indicativa 2025'!$B$22*4*1.1</f>
        <v>7348000.0000000009</v>
      </c>
      <c r="F57" s="184"/>
    </row>
    <row r="58" spans="1:13">
      <c r="A58" s="187" t="s">
        <v>354</v>
      </c>
      <c r="B58" s="757" t="s">
        <v>573</v>
      </c>
      <c r="C58" s="757"/>
      <c r="D58" s="757"/>
      <c r="E58" s="757"/>
    </row>
    <row r="59" spans="1:13" ht="30">
      <c r="A59" s="182" t="s">
        <v>355</v>
      </c>
      <c r="B59" s="182" t="s">
        <v>279</v>
      </c>
      <c r="C59" s="182" t="s">
        <v>356</v>
      </c>
      <c r="D59" s="182" t="s">
        <v>357</v>
      </c>
      <c r="E59" s="189" t="s">
        <v>358</v>
      </c>
    </row>
    <row r="60" spans="1:13">
      <c r="A60" s="186" t="s">
        <v>591</v>
      </c>
      <c r="B60" s="194" t="s">
        <v>600</v>
      </c>
      <c r="C60" s="181">
        <v>7200</v>
      </c>
      <c r="D60" s="181">
        <v>10000</v>
      </c>
      <c r="E60" s="190">
        <f>D60*C60</f>
        <v>72000000</v>
      </c>
      <c r="F60" s="184"/>
      <c r="M60" s="184"/>
    </row>
    <row r="61" spans="1:13">
      <c r="A61" s="186" t="s">
        <v>592</v>
      </c>
      <c r="B61" s="194" t="s">
        <v>600</v>
      </c>
      <c r="C61" s="181">
        <v>5142</v>
      </c>
      <c r="D61" s="181">
        <v>10000</v>
      </c>
      <c r="E61" s="190">
        <f>D61*C61</f>
        <v>51420000</v>
      </c>
      <c r="F61" s="184"/>
    </row>
    <row r="62" spans="1:13">
      <c r="A62" s="186" t="s">
        <v>593</v>
      </c>
      <c r="B62" s="195" t="s">
        <v>600</v>
      </c>
      <c r="C62" s="181">
        <v>5484</v>
      </c>
      <c r="D62" s="181">
        <v>52505.35</v>
      </c>
      <c r="E62" s="190">
        <f>D62*C62</f>
        <v>287939339.39999998</v>
      </c>
      <c r="F62" s="184"/>
    </row>
    <row r="63" spans="1:13">
      <c r="A63" s="749" t="s">
        <v>359</v>
      </c>
      <c r="B63" s="749"/>
      <c r="C63" s="749"/>
      <c r="D63" s="749"/>
      <c r="E63" s="188">
        <f>SUM(E60:E62)</f>
        <v>411359339.39999998</v>
      </c>
      <c r="F63" s="184"/>
    </row>
    <row r="64" spans="1:13">
      <c r="A64" s="749" t="s">
        <v>603</v>
      </c>
      <c r="B64" s="749"/>
      <c r="C64" s="749"/>
      <c r="D64" s="749"/>
      <c r="E64" s="188">
        <f>'[1]Programación Indicativa 2025'!$B$23*4*1.1</f>
        <v>1645438159.2</v>
      </c>
      <c r="F64" s="184"/>
    </row>
    <row r="65" spans="1:6">
      <c r="A65" s="187" t="s">
        <v>354</v>
      </c>
      <c r="B65" s="757" t="s">
        <v>574</v>
      </c>
      <c r="C65" s="757"/>
      <c r="D65" s="757"/>
      <c r="E65" s="757"/>
      <c r="F65" s="184"/>
    </row>
    <row r="66" spans="1:6" ht="30">
      <c r="A66" s="182" t="s">
        <v>355</v>
      </c>
      <c r="B66" s="182" t="s">
        <v>279</v>
      </c>
      <c r="C66" s="182" t="s">
        <v>356</v>
      </c>
      <c r="D66" s="182" t="s">
        <v>357</v>
      </c>
      <c r="E66" s="189" t="s">
        <v>358</v>
      </c>
    </row>
    <row r="67" spans="1:6">
      <c r="A67" s="186" t="s">
        <v>614</v>
      </c>
      <c r="B67" s="181" t="s">
        <v>600</v>
      </c>
      <c r="C67" s="181">
        <v>167</v>
      </c>
      <c r="D67" s="181">
        <f>1100000/C67</f>
        <v>6586.8263473053894</v>
      </c>
      <c r="E67" s="190">
        <f>D67*C67</f>
        <v>1100000</v>
      </c>
      <c r="F67" s="184"/>
    </row>
    <row r="68" spans="1:6">
      <c r="A68" s="749" t="s">
        <v>359</v>
      </c>
      <c r="B68" s="749"/>
      <c r="C68" s="749"/>
      <c r="D68" s="749"/>
      <c r="E68" s="188">
        <f>SUM(E67:E67)</f>
        <v>1100000</v>
      </c>
      <c r="F68" s="184"/>
    </row>
    <row r="69" spans="1:6">
      <c r="A69" s="749" t="s">
        <v>603</v>
      </c>
      <c r="B69" s="749"/>
      <c r="C69" s="749"/>
      <c r="D69" s="749"/>
      <c r="E69" s="188">
        <f>'[1]Programación Indicativa 2025'!$B$25*4*1.1</f>
        <v>4400000</v>
      </c>
      <c r="F69" s="184"/>
    </row>
    <row r="70" spans="1:6">
      <c r="A70" s="187" t="s">
        <v>354</v>
      </c>
      <c r="B70" s="757" t="s">
        <v>575</v>
      </c>
      <c r="C70" s="757"/>
      <c r="D70" s="757"/>
      <c r="E70" s="757"/>
    </row>
    <row r="71" spans="1:6" ht="30">
      <c r="A71" s="182" t="s">
        <v>355</v>
      </c>
      <c r="B71" s="182" t="s">
        <v>279</v>
      </c>
      <c r="C71" s="182" t="s">
        <v>356</v>
      </c>
      <c r="D71" s="182" t="s">
        <v>357</v>
      </c>
      <c r="E71" s="189" t="s">
        <v>358</v>
      </c>
    </row>
    <row r="72" spans="1:6">
      <c r="A72" s="186" t="s">
        <v>594</v>
      </c>
      <c r="B72" s="181" t="s">
        <v>600</v>
      </c>
      <c r="C72" s="181">
        <v>61</v>
      </c>
      <c r="D72" s="181">
        <v>28852.46</v>
      </c>
      <c r="E72" s="190">
        <f>D72*C72</f>
        <v>1760000.06</v>
      </c>
    </row>
    <row r="73" spans="1:6">
      <c r="A73" s="749" t="s">
        <v>359</v>
      </c>
      <c r="B73" s="749"/>
      <c r="C73" s="749"/>
      <c r="D73" s="749"/>
      <c r="E73" s="188">
        <f>SUM(E72:E72)</f>
        <v>1760000.06</v>
      </c>
      <c r="F73" s="184"/>
    </row>
    <row r="74" spans="1:6">
      <c r="A74" s="749" t="s">
        <v>603</v>
      </c>
      <c r="B74" s="749"/>
      <c r="C74" s="749"/>
      <c r="D74" s="749"/>
      <c r="E74" s="188">
        <f>'[1]Programación Indicativa 2025'!$B$26*4*1.1</f>
        <v>7040000.0000000009</v>
      </c>
    </row>
    <row r="75" spans="1:6">
      <c r="A75" s="187" t="s">
        <v>354</v>
      </c>
      <c r="B75" s="757" t="s">
        <v>576</v>
      </c>
      <c r="C75" s="757"/>
      <c r="D75" s="757"/>
      <c r="E75" s="757"/>
    </row>
    <row r="76" spans="1:6" ht="30">
      <c r="A76" s="182" t="s">
        <v>355</v>
      </c>
      <c r="B76" s="182" t="s">
        <v>279</v>
      </c>
      <c r="C76" s="182" t="s">
        <v>356</v>
      </c>
      <c r="D76" s="182" t="s">
        <v>357</v>
      </c>
      <c r="E76" s="189" t="s">
        <v>358</v>
      </c>
    </row>
    <row r="77" spans="1:6" ht="30">
      <c r="A77" s="186" t="s">
        <v>612</v>
      </c>
      <c r="B77" s="181" t="s">
        <v>585</v>
      </c>
      <c r="C77" s="194">
        <v>200</v>
      </c>
      <c r="D77" s="194">
        <v>20000</v>
      </c>
      <c r="E77" s="190">
        <f>D77*C77</f>
        <v>4000000</v>
      </c>
    </row>
    <row r="78" spans="1:6">
      <c r="A78" s="186" t="s">
        <v>604</v>
      </c>
      <c r="B78" s="750" t="s">
        <v>615</v>
      </c>
      <c r="C78" s="751"/>
      <c r="D78" s="752"/>
      <c r="E78" s="190">
        <v>24600000</v>
      </c>
      <c r="F78" s="184"/>
    </row>
    <row r="79" spans="1:6">
      <c r="A79" s="749" t="s">
        <v>359</v>
      </c>
      <c r="B79" s="749"/>
      <c r="C79" s="749"/>
      <c r="D79" s="749"/>
      <c r="E79" s="188">
        <f>SUM(E77:E78)</f>
        <v>28600000</v>
      </c>
      <c r="F79" s="184"/>
    </row>
    <row r="80" spans="1:6">
      <c r="A80" s="749" t="s">
        <v>603</v>
      </c>
      <c r="B80" s="749"/>
      <c r="C80" s="749"/>
      <c r="D80" s="749"/>
      <c r="E80" s="188">
        <f>'[1]Programación Indicativa 2025'!$B$27*4*1.1</f>
        <v>114400000.00000001</v>
      </c>
      <c r="F80" s="178"/>
    </row>
    <row r="81" spans="1:6" ht="38.25" customHeight="1">
      <c r="A81" s="187" t="s">
        <v>354</v>
      </c>
      <c r="B81" s="757" t="s">
        <v>602</v>
      </c>
      <c r="C81" s="757"/>
      <c r="D81" s="757"/>
      <c r="E81" s="757"/>
      <c r="F81" s="178"/>
    </row>
    <row r="82" spans="1:6" ht="25.5" customHeight="1">
      <c r="A82" s="182" t="s">
        <v>355</v>
      </c>
      <c r="B82" s="182" t="s">
        <v>279</v>
      </c>
      <c r="C82" s="182" t="s">
        <v>356</v>
      </c>
      <c r="D82" s="182" t="s">
        <v>357</v>
      </c>
      <c r="E82" s="189" t="s">
        <v>358</v>
      </c>
    </row>
    <row r="83" spans="1:6" ht="30">
      <c r="A83" s="220" t="s">
        <v>673</v>
      </c>
      <c r="B83" s="181" t="s">
        <v>585</v>
      </c>
      <c r="C83" s="181">
        <v>35</v>
      </c>
      <c r="D83" s="181">
        <v>20000</v>
      </c>
      <c r="E83" s="190">
        <f>D83*C83</f>
        <v>700000</v>
      </c>
    </row>
    <row r="84" spans="1:6" ht="30">
      <c r="A84" s="220" t="s">
        <v>672</v>
      </c>
      <c r="B84" s="204" t="s">
        <v>645</v>
      </c>
      <c r="C84" s="181">
        <v>20000</v>
      </c>
      <c r="D84" s="181">
        <v>475</v>
      </c>
      <c r="E84" s="190">
        <f>D84*C84</f>
        <v>9500000</v>
      </c>
    </row>
    <row r="85" spans="1:6">
      <c r="A85" s="220" t="s">
        <v>601</v>
      </c>
      <c r="B85" s="181" t="s">
        <v>595</v>
      </c>
      <c r="C85" s="181">
        <v>145</v>
      </c>
      <c r="D85" s="181">
        <v>23800</v>
      </c>
      <c r="E85" s="190">
        <f>D85*C85</f>
        <v>3451000</v>
      </c>
    </row>
    <row r="86" spans="1:6">
      <c r="A86" s="749" t="s">
        <v>359</v>
      </c>
      <c r="B86" s="749"/>
      <c r="C86" s="749"/>
      <c r="D86" s="749"/>
      <c r="E86" s="188">
        <f>SUM(E83:E85)</f>
        <v>13651000</v>
      </c>
      <c r="F86" s="184"/>
    </row>
    <row r="87" spans="1:6">
      <c r="A87" s="749" t="s">
        <v>603</v>
      </c>
      <c r="B87" s="749"/>
      <c r="C87" s="749"/>
      <c r="D87" s="749"/>
      <c r="E87" s="188">
        <f>'[1]Programación Indicativa 2025'!$B$28*4*1.1/2</f>
        <v>54604000.000000007</v>
      </c>
      <c r="F87" s="184"/>
    </row>
    <row r="88" spans="1:6" ht="32.25" customHeight="1">
      <c r="A88" s="187" t="s">
        <v>354</v>
      </c>
      <c r="B88" s="753" t="s">
        <v>578</v>
      </c>
      <c r="C88" s="753"/>
      <c r="D88" s="753"/>
      <c r="E88" s="753"/>
    </row>
    <row r="89" spans="1:6" ht="30">
      <c r="A89" s="182" t="s">
        <v>355</v>
      </c>
      <c r="B89" s="182" t="s">
        <v>279</v>
      </c>
      <c r="C89" s="182" t="s">
        <v>356</v>
      </c>
      <c r="D89" s="182" t="s">
        <v>357</v>
      </c>
      <c r="E89" s="189" t="s">
        <v>358</v>
      </c>
    </row>
    <row r="90" spans="1:6" ht="30">
      <c r="A90" s="186" t="s">
        <v>606</v>
      </c>
      <c r="B90" s="181" t="s">
        <v>585</v>
      </c>
      <c r="C90" s="181">
        <v>40</v>
      </c>
      <c r="D90" s="181">
        <v>20000</v>
      </c>
      <c r="E90" s="190">
        <f>C90*D90</f>
        <v>800000</v>
      </c>
    </row>
    <row r="91" spans="1:6">
      <c r="A91" s="186" t="s">
        <v>584</v>
      </c>
      <c r="B91" s="181" t="s">
        <v>585</v>
      </c>
      <c r="C91" s="181">
        <v>60.76</v>
      </c>
      <c r="D91" s="181">
        <v>20000</v>
      </c>
      <c r="E91" s="190">
        <f>C91*D91</f>
        <v>1215200</v>
      </c>
    </row>
    <row r="92" spans="1:6">
      <c r="A92" s="754" t="s">
        <v>359</v>
      </c>
      <c r="B92" s="755"/>
      <c r="C92" s="755"/>
      <c r="D92" s="756"/>
      <c r="E92" s="188">
        <f>SUM(E90:E91)</f>
        <v>2015200</v>
      </c>
      <c r="F92" s="184"/>
    </row>
    <row r="93" spans="1:6">
      <c r="A93" s="749" t="s">
        <v>603</v>
      </c>
      <c r="B93" s="749"/>
      <c r="C93" s="749"/>
      <c r="D93" s="749"/>
      <c r="E93" s="188">
        <f>'[1]Programación Indicativa 2025'!$B$31*4*1.1</f>
        <v>8060800.0000000009</v>
      </c>
      <c r="F93" s="184"/>
    </row>
    <row r="94" spans="1:6">
      <c r="A94" s="178"/>
      <c r="B94" s="178"/>
      <c r="C94" s="178"/>
      <c r="D94" s="178"/>
      <c r="F94" s="184"/>
    </row>
    <row r="95" spans="1:6" ht="15" customHeight="1">
      <c r="A95" s="178"/>
      <c r="B95" s="178"/>
      <c r="C95" s="178"/>
      <c r="D95" s="196" t="s">
        <v>581</v>
      </c>
      <c r="E95" s="193">
        <f>E13+E93+E8+E87+E80+E74+E69+E64+E57+E52+E44+E31+E36+E25+E20</f>
        <v>2086427200</v>
      </c>
    </row>
    <row r="96" spans="1:6">
      <c r="A96" s="195" t="s">
        <v>616</v>
      </c>
      <c r="F96">
        <v>0</v>
      </c>
    </row>
    <row r="97" spans="1:4">
      <c r="A97" s="195" t="s">
        <v>617</v>
      </c>
    </row>
    <row r="98" spans="1:4">
      <c r="A98" s="195" t="s">
        <v>620</v>
      </c>
      <c r="C98" s="178"/>
    </row>
    <row r="99" spans="1:4">
      <c r="A99" s="747"/>
      <c r="B99" s="748"/>
      <c r="C99" s="748"/>
      <c r="D99" s="748"/>
    </row>
    <row r="100" spans="1:4">
      <c r="A100" s="195" t="s">
        <v>619</v>
      </c>
    </row>
    <row r="101" spans="1:4">
      <c r="A101" s="195" t="s">
        <v>618</v>
      </c>
    </row>
  </sheetData>
  <mergeCells count="48">
    <mergeCell ref="A44:D44"/>
    <mergeCell ref="B45:E45"/>
    <mergeCell ref="A2:E2"/>
    <mergeCell ref="B14:E14"/>
    <mergeCell ref="A20:D20"/>
    <mergeCell ref="B32:E32"/>
    <mergeCell ref="A36:D36"/>
    <mergeCell ref="A35:D35"/>
    <mergeCell ref="A30:D30"/>
    <mergeCell ref="A43:D43"/>
    <mergeCell ref="A13:D13"/>
    <mergeCell ref="B3:E3"/>
    <mergeCell ref="A8:D8"/>
    <mergeCell ref="B9:E9"/>
    <mergeCell ref="A7:D7"/>
    <mergeCell ref="B26:E26"/>
    <mergeCell ref="A69:D69"/>
    <mergeCell ref="B70:E70"/>
    <mergeCell ref="A74:D74"/>
    <mergeCell ref="B75:E75"/>
    <mergeCell ref="A52:D52"/>
    <mergeCell ref="B53:E53"/>
    <mergeCell ref="A57:D57"/>
    <mergeCell ref="B58:E58"/>
    <mergeCell ref="A64:D64"/>
    <mergeCell ref="A31:D31"/>
    <mergeCell ref="B37:E37"/>
    <mergeCell ref="A12:D12"/>
    <mergeCell ref="B21:E21"/>
    <mergeCell ref="A25:D25"/>
    <mergeCell ref="A19:D19"/>
    <mergeCell ref="A24:D24"/>
    <mergeCell ref="A99:D99"/>
    <mergeCell ref="A51:D51"/>
    <mergeCell ref="A63:D63"/>
    <mergeCell ref="A68:D68"/>
    <mergeCell ref="A79:D79"/>
    <mergeCell ref="A86:D86"/>
    <mergeCell ref="A56:D56"/>
    <mergeCell ref="A73:D73"/>
    <mergeCell ref="B78:D78"/>
    <mergeCell ref="B88:E88"/>
    <mergeCell ref="A93:D93"/>
    <mergeCell ref="A92:D92"/>
    <mergeCell ref="A80:D80"/>
    <mergeCell ref="B81:E81"/>
    <mergeCell ref="A87:D87"/>
    <mergeCell ref="B65:E65"/>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76E33-1978-461D-8FB8-BEAA73D24311}">
  <sheetPr>
    <tabColor theme="5"/>
  </sheetPr>
  <dimension ref="A2:F169"/>
  <sheetViews>
    <sheetView zoomScale="94" workbookViewId="0">
      <selection activeCell="I5" sqref="I5"/>
    </sheetView>
  </sheetViews>
  <sheetFormatPr baseColWidth="10" defaultColWidth="9.140625" defaultRowHeight="15"/>
  <cols>
    <col min="1" max="2" width="30.7109375" customWidth="1"/>
    <col min="3" max="3" width="30.7109375" style="180" customWidth="1"/>
    <col min="4" max="4" width="31.7109375" style="180" customWidth="1"/>
    <col min="5" max="5" width="30.7109375" style="180" customWidth="1"/>
  </cols>
  <sheetData>
    <row r="2" spans="1:6" ht="18.75">
      <c r="A2" s="572" t="s">
        <v>360</v>
      </c>
      <c r="B2" s="572"/>
      <c r="C2" s="572"/>
      <c r="D2" s="572"/>
      <c r="E2" s="572"/>
    </row>
    <row r="3" spans="1:6" ht="40.5" customHeight="1">
      <c r="A3" s="775" t="s">
        <v>621</v>
      </c>
      <c r="B3" s="768"/>
      <c r="C3" s="768"/>
      <c r="D3" s="768"/>
      <c r="E3" s="769"/>
    </row>
    <row r="4" spans="1:6" ht="50.1" customHeight="1">
      <c r="A4" s="18" t="s">
        <v>361</v>
      </c>
      <c r="B4" s="18" t="s">
        <v>362</v>
      </c>
      <c r="C4" s="206" t="s">
        <v>363</v>
      </c>
      <c r="D4" s="206" t="s">
        <v>364</v>
      </c>
      <c r="E4" s="206" t="s">
        <v>365</v>
      </c>
    </row>
    <row r="5" spans="1:6" ht="30">
      <c r="A5" s="90" t="s">
        <v>624</v>
      </c>
      <c r="B5" s="90" t="s">
        <v>623</v>
      </c>
      <c r="C5" s="185">
        <v>1000</v>
      </c>
      <c r="D5" s="185">
        <v>120</v>
      </c>
      <c r="E5" s="185">
        <f>C5*D5</f>
        <v>120000</v>
      </c>
      <c r="F5" s="184"/>
    </row>
    <row r="6" spans="1:6">
      <c r="A6" s="16"/>
      <c r="B6" s="16"/>
      <c r="C6" s="177"/>
      <c r="D6" s="177"/>
      <c r="E6" s="177"/>
    </row>
    <row r="7" spans="1:6">
      <c r="A7" s="766" t="s">
        <v>366</v>
      </c>
      <c r="B7" s="766"/>
      <c r="C7" s="766"/>
      <c r="D7" s="766"/>
      <c r="E7" s="208">
        <f>SUM(E5:E6)</f>
        <v>120000</v>
      </c>
    </row>
    <row r="8" spans="1:6" ht="40.5" customHeight="1">
      <c r="A8" s="775" t="s">
        <v>622</v>
      </c>
      <c r="B8" s="768"/>
      <c r="C8" s="768"/>
      <c r="D8" s="768"/>
      <c r="E8" s="769"/>
    </row>
    <row r="9" spans="1:6" ht="50.1" customHeight="1">
      <c r="A9" s="18" t="s">
        <v>361</v>
      </c>
      <c r="B9" s="18" t="s">
        <v>362</v>
      </c>
      <c r="C9" s="206" t="s">
        <v>363</v>
      </c>
      <c r="D9" s="206" t="s">
        <v>364</v>
      </c>
      <c r="E9" s="206" t="s">
        <v>365</v>
      </c>
    </row>
    <row r="10" spans="1:6" ht="30">
      <c r="A10" s="90" t="s">
        <v>627</v>
      </c>
      <c r="B10" s="90" t="s">
        <v>585</v>
      </c>
      <c r="C10" s="185">
        <v>80</v>
      </c>
      <c r="D10" s="185">
        <v>17750</v>
      </c>
      <c r="E10" s="185">
        <f>C10*D10</f>
        <v>1420000</v>
      </c>
    </row>
    <row r="11" spans="1:6">
      <c r="A11" s="16"/>
      <c r="B11" s="16"/>
      <c r="C11" s="177"/>
      <c r="D11" s="177"/>
      <c r="E11" s="177"/>
    </row>
    <row r="12" spans="1:6">
      <c r="A12" s="766" t="s">
        <v>366</v>
      </c>
      <c r="B12" s="766"/>
      <c r="C12" s="766"/>
      <c r="D12" s="766"/>
      <c r="E12" s="208">
        <f>SUM(E10:E11)</f>
        <v>1420000</v>
      </c>
    </row>
    <row r="13" spans="1:6" ht="40.5" customHeight="1">
      <c r="A13" s="775" t="s">
        <v>625</v>
      </c>
      <c r="B13" s="768"/>
      <c r="C13" s="768"/>
      <c r="D13" s="768"/>
      <c r="E13" s="769"/>
    </row>
    <row r="14" spans="1:6" ht="50.1" customHeight="1">
      <c r="A14" s="18" t="s">
        <v>361</v>
      </c>
      <c r="B14" s="18" t="s">
        <v>362</v>
      </c>
      <c r="C14" s="206" t="s">
        <v>363</v>
      </c>
      <c r="D14" s="206" t="s">
        <v>364</v>
      </c>
      <c r="E14" s="206" t="s">
        <v>365</v>
      </c>
    </row>
    <row r="15" spans="1:6" ht="30">
      <c r="A15" s="90" t="s">
        <v>627</v>
      </c>
      <c r="B15" s="90" t="s">
        <v>585</v>
      </c>
      <c r="C15" s="185">
        <v>88</v>
      </c>
      <c r="D15" s="185">
        <v>20000</v>
      </c>
      <c r="E15" s="185">
        <f>C15*D15</f>
        <v>1760000</v>
      </c>
      <c r="F15" s="184"/>
    </row>
    <row r="16" spans="1:6">
      <c r="A16" s="16"/>
      <c r="B16" s="16"/>
      <c r="C16" s="177"/>
      <c r="D16" s="177"/>
      <c r="E16" s="177"/>
    </row>
    <row r="17" spans="1:5">
      <c r="A17" s="766" t="s">
        <v>366</v>
      </c>
      <c r="B17" s="766"/>
      <c r="C17" s="766"/>
      <c r="D17" s="766"/>
      <c r="E17" s="208">
        <f>SUM(E15:E16)</f>
        <v>1760000</v>
      </c>
    </row>
    <row r="18" spans="1:5" ht="40.5" customHeight="1">
      <c r="A18" s="775" t="s">
        <v>628</v>
      </c>
      <c r="B18" s="768"/>
      <c r="C18" s="768"/>
      <c r="D18" s="768"/>
      <c r="E18" s="769"/>
    </row>
    <row r="19" spans="1:5" ht="50.1" customHeight="1">
      <c r="A19" s="18" t="s">
        <v>361</v>
      </c>
      <c r="B19" s="18" t="s">
        <v>362</v>
      </c>
      <c r="C19" s="206" t="s">
        <v>363</v>
      </c>
      <c r="D19" s="207" t="s">
        <v>641</v>
      </c>
      <c r="E19" s="206" t="s">
        <v>365</v>
      </c>
    </row>
    <row r="20" spans="1:5" ht="30">
      <c r="A20" s="90" t="s">
        <v>627</v>
      </c>
      <c r="B20" s="90" t="s">
        <v>585</v>
      </c>
      <c r="C20" s="185">
        <v>52.25</v>
      </c>
      <c r="D20" s="185">
        <v>20000</v>
      </c>
      <c r="E20" s="185">
        <f>C20*D20</f>
        <v>1045000</v>
      </c>
    </row>
    <row r="21" spans="1:5">
      <c r="A21" s="16"/>
      <c r="B21" s="16"/>
      <c r="C21" s="177"/>
      <c r="D21" s="177"/>
      <c r="E21" s="177"/>
    </row>
    <row r="22" spans="1:5">
      <c r="A22" s="766" t="s">
        <v>366</v>
      </c>
      <c r="B22" s="766"/>
      <c r="C22" s="766"/>
      <c r="D22" s="766"/>
      <c r="E22" s="208">
        <f>SUM(E20:E21)</f>
        <v>1045000</v>
      </c>
    </row>
    <row r="23" spans="1:5" ht="40.5" customHeight="1">
      <c r="A23" s="775" t="s">
        <v>629</v>
      </c>
      <c r="B23" s="768"/>
      <c r="C23" s="768"/>
      <c r="D23" s="768"/>
      <c r="E23" s="769"/>
    </row>
    <row r="24" spans="1:5" ht="50.1" customHeight="1">
      <c r="A24" s="18" t="s">
        <v>361</v>
      </c>
      <c r="B24" s="18" t="s">
        <v>362</v>
      </c>
      <c r="C24" s="206" t="s">
        <v>363</v>
      </c>
      <c r="D24" s="206" t="s">
        <v>364</v>
      </c>
      <c r="E24" s="206" t="s">
        <v>365</v>
      </c>
    </row>
    <row r="25" spans="1:5" ht="30">
      <c r="A25" s="90" t="s">
        <v>627</v>
      </c>
      <c r="B25" s="90" t="s">
        <v>585</v>
      </c>
      <c r="C25" s="185">
        <v>51.75</v>
      </c>
      <c r="D25" s="185">
        <v>20000</v>
      </c>
      <c r="E25" s="185">
        <f>C25*D25</f>
        <v>1035000</v>
      </c>
    </row>
    <row r="26" spans="1:5">
      <c r="A26" s="16"/>
      <c r="B26" s="16"/>
      <c r="C26" s="177"/>
      <c r="D26" s="177"/>
      <c r="E26" s="177"/>
    </row>
    <row r="27" spans="1:5">
      <c r="A27" s="766" t="s">
        <v>366</v>
      </c>
      <c r="B27" s="766"/>
      <c r="C27" s="766"/>
      <c r="D27" s="766"/>
      <c r="E27" s="208">
        <f>SUM(E25:E26)</f>
        <v>1035000</v>
      </c>
    </row>
    <row r="28" spans="1:5" ht="40.5" customHeight="1">
      <c r="A28" s="775" t="s">
        <v>630</v>
      </c>
      <c r="B28" s="768"/>
      <c r="C28" s="768"/>
      <c r="D28" s="768"/>
      <c r="E28" s="769"/>
    </row>
    <row r="29" spans="1:5" ht="50.1" customHeight="1">
      <c r="A29" s="18" t="s">
        <v>361</v>
      </c>
      <c r="B29" s="18" t="s">
        <v>362</v>
      </c>
      <c r="C29" s="206" t="s">
        <v>363</v>
      </c>
      <c r="D29" s="207" t="s">
        <v>641</v>
      </c>
      <c r="E29" s="206" t="s">
        <v>365</v>
      </c>
    </row>
    <row r="30" spans="1:5" ht="30">
      <c r="A30" s="90" t="s">
        <v>627</v>
      </c>
      <c r="B30" s="90" t="s">
        <v>585</v>
      </c>
      <c r="C30" s="185">
        <v>176</v>
      </c>
      <c r="D30" s="185">
        <v>20000</v>
      </c>
      <c r="E30" s="185">
        <f>C30*D30</f>
        <v>3520000</v>
      </c>
    </row>
    <row r="31" spans="1:5">
      <c r="A31" s="16"/>
      <c r="B31" s="16"/>
      <c r="C31" s="177"/>
      <c r="D31" s="177"/>
      <c r="E31" s="177"/>
    </row>
    <row r="32" spans="1:5">
      <c r="A32" s="766" t="s">
        <v>366</v>
      </c>
      <c r="B32" s="766"/>
      <c r="C32" s="766"/>
      <c r="D32" s="766"/>
      <c r="E32" s="208">
        <f>SUM(E30:E31)</f>
        <v>3520000</v>
      </c>
    </row>
    <row r="33" spans="1:5" ht="40.5" customHeight="1">
      <c r="A33" s="775" t="s">
        <v>631</v>
      </c>
      <c r="B33" s="768"/>
      <c r="C33" s="768"/>
      <c r="D33" s="768"/>
      <c r="E33" s="769"/>
    </row>
    <row r="34" spans="1:5" ht="50.1" customHeight="1">
      <c r="A34" s="18" t="s">
        <v>361</v>
      </c>
      <c r="B34" s="18" t="s">
        <v>362</v>
      </c>
      <c r="C34" s="206" t="s">
        <v>363</v>
      </c>
      <c r="D34" s="207" t="s">
        <v>641</v>
      </c>
      <c r="E34" s="206" t="s">
        <v>365</v>
      </c>
    </row>
    <row r="35" spans="1:5" ht="30">
      <c r="A35" s="90" t="s">
        <v>627</v>
      </c>
      <c r="B35" s="90" t="s">
        <v>585</v>
      </c>
      <c r="C35" s="185">
        <v>41.25</v>
      </c>
      <c r="D35" s="185">
        <v>20000</v>
      </c>
      <c r="E35" s="185">
        <f>C35*D35</f>
        <v>825000</v>
      </c>
    </row>
    <row r="36" spans="1:5">
      <c r="A36" s="16"/>
      <c r="B36" s="16"/>
      <c r="C36" s="177"/>
      <c r="D36" s="177"/>
      <c r="E36" s="177"/>
    </row>
    <row r="37" spans="1:5">
      <c r="A37" s="766" t="s">
        <v>366</v>
      </c>
      <c r="B37" s="766"/>
      <c r="C37" s="766"/>
      <c r="D37" s="766"/>
      <c r="E37" s="208">
        <f>SUM(E35:E36)</f>
        <v>825000</v>
      </c>
    </row>
    <row r="38" spans="1:5" ht="40.5" customHeight="1">
      <c r="A38" s="775" t="s">
        <v>632</v>
      </c>
      <c r="B38" s="768"/>
      <c r="C38" s="768"/>
      <c r="D38" s="768"/>
      <c r="E38" s="769"/>
    </row>
    <row r="39" spans="1:5" ht="50.1" customHeight="1">
      <c r="A39" s="18" t="s">
        <v>361</v>
      </c>
      <c r="B39" s="18" t="s">
        <v>362</v>
      </c>
      <c r="C39" s="206" t="s">
        <v>363</v>
      </c>
      <c r="D39" s="207" t="s">
        <v>641</v>
      </c>
      <c r="E39" s="206" t="s">
        <v>365</v>
      </c>
    </row>
    <row r="40" spans="1:5" ht="30">
      <c r="A40" s="90" t="s">
        <v>627</v>
      </c>
      <c r="B40" s="90" t="s">
        <v>585</v>
      </c>
      <c r="C40" s="185">
        <v>152.9</v>
      </c>
      <c r="D40" s="185">
        <v>20000</v>
      </c>
      <c r="E40" s="185">
        <f>C40*D40</f>
        <v>3058000</v>
      </c>
    </row>
    <row r="41" spans="1:5">
      <c r="A41" s="16"/>
      <c r="B41" s="16"/>
      <c r="C41" s="177"/>
      <c r="D41" s="177"/>
      <c r="E41" s="177"/>
    </row>
    <row r="42" spans="1:5">
      <c r="A42" s="766" t="s">
        <v>366</v>
      </c>
      <c r="B42" s="766"/>
      <c r="C42" s="766"/>
      <c r="D42" s="766"/>
      <c r="E42" s="208">
        <f>SUM(E40:E41)</f>
        <v>3058000</v>
      </c>
    </row>
    <row r="43" spans="1:5" ht="40.5" customHeight="1">
      <c r="A43" s="775" t="s">
        <v>633</v>
      </c>
      <c r="B43" s="768"/>
      <c r="C43" s="768"/>
      <c r="D43" s="768"/>
      <c r="E43" s="769"/>
    </row>
    <row r="44" spans="1:5" ht="50.1" customHeight="1">
      <c r="A44" s="18" t="s">
        <v>361</v>
      </c>
      <c r="B44" s="18" t="s">
        <v>362</v>
      </c>
      <c r="C44" s="206" t="s">
        <v>363</v>
      </c>
      <c r="D44" s="207" t="s">
        <v>641</v>
      </c>
      <c r="E44" s="206" t="s">
        <v>365</v>
      </c>
    </row>
    <row r="45" spans="1:5" ht="30">
      <c r="A45" s="90" t="s">
        <v>627</v>
      </c>
      <c r="B45" s="90" t="s">
        <v>585</v>
      </c>
      <c r="C45" s="185">
        <v>118.25</v>
      </c>
      <c r="D45" s="185">
        <v>20000</v>
      </c>
      <c r="E45" s="185">
        <f>C45*D45</f>
        <v>2365000</v>
      </c>
    </row>
    <row r="46" spans="1:5">
      <c r="A46" s="16"/>
      <c r="B46" s="16"/>
      <c r="C46" s="177"/>
      <c r="D46" s="177"/>
      <c r="E46" s="177"/>
    </row>
    <row r="47" spans="1:5">
      <c r="A47" s="766" t="s">
        <v>366</v>
      </c>
      <c r="B47" s="766"/>
      <c r="C47" s="766"/>
      <c r="D47" s="766"/>
      <c r="E47" s="208">
        <f>SUM(E45:E46)</f>
        <v>2365000</v>
      </c>
    </row>
    <row r="48" spans="1:5" ht="40.5" customHeight="1">
      <c r="A48" s="775" t="s">
        <v>635</v>
      </c>
      <c r="B48" s="768"/>
      <c r="C48" s="768"/>
      <c r="D48" s="768"/>
      <c r="E48" s="769"/>
    </row>
    <row r="49" spans="1:5" ht="50.1" customHeight="1">
      <c r="A49" s="18" t="s">
        <v>361</v>
      </c>
      <c r="B49" s="18" t="s">
        <v>362</v>
      </c>
      <c r="C49" s="206" t="s">
        <v>363</v>
      </c>
      <c r="D49" s="207" t="s">
        <v>641</v>
      </c>
      <c r="E49" s="206" t="s">
        <v>365</v>
      </c>
    </row>
    <row r="50" spans="1:5" ht="30">
      <c r="A50" s="90" t="s">
        <v>627</v>
      </c>
      <c r="B50" s="90" t="s">
        <v>585</v>
      </c>
      <c r="C50" s="185">
        <v>100</v>
      </c>
      <c r="D50" s="185">
        <v>20000</v>
      </c>
      <c r="E50" s="185">
        <f>C50*D50</f>
        <v>2000000</v>
      </c>
    </row>
    <row r="51" spans="1:5">
      <c r="A51" s="16"/>
      <c r="B51" s="16"/>
      <c r="C51" s="177"/>
      <c r="D51" s="177"/>
      <c r="E51" s="177"/>
    </row>
    <row r="52" spans="1:5">
      <c r="A52" s="766" t="s">
        <v>366</v>
      </c>
      <c r="B52" s="766"/>
      <c r="C52" s="766"/>
      <c r="D52" s="766"/>
      <c r="E52" s="208">
        <f>SUM(E50:E51)</f>
        <v>2000000</v>
      </c>
    </row>
    <row r="53" spans="1:5" ht="40.5" customHeight="1">
      <c r="A53" s="775" t="s">
        <v>639</v>
      </c>
      <c r="B53" s="768"/>
      <c r="C53" s="768"/>
      <c r="D53" s="768"/>
      <c r="E53" s="769"/>
    </row>
    <row r="54" spans="1:5" ht="50.1" customHeight="1">
      <c r="A54" s="18" t="s">
        <v>361</v>
      </c>
      <c r="B54" s="18" t="s">
        <v>362</v>
      </c>
      <c r="C54" s="206" t="s">
        <v>363</v>
      </c>
      <c r="D54" s="207" t="s">
        <v>641</v>
      </c>
      <c r="E54" s="206" t="s">
        <v>365</v>
      </c>
    </row>
    <row r="55" spans="1:5" ht="30">
      <c r="A55" s="90" t="s">
        <v>642</v>
      </c>
      <c r="B55" s="90" t="s">
        <v>640</v>
      </c>
      <c r="C55" s="185">
        <v>125000</v>
      </c>
      <c r="D55" s="185">
        <v>134</v>
      </c>
      <c r="E55" s="185">
        <f>C55*D55</f>
        <v>16750000</v>
      </c>
    </row>
    <row r="56" spans="1:5">
      <c r="A56" s="16"/>
      <c r="B56" s="16"/>
      <c r="C56" s="177"/>
      <c r="D56" s="177"/>
      <c r="E56" s="177"/>
    </row>
    <row r="57" spans="1:5">
      <c r="A57" s="766" t="s">
        <v>366</v>
      </c>
      <c r="B57" s="766"/>
      <c r="C57" s="766"/>
      <c r="D57" s="766"/>
      <c r="E57" s="208">
        <f>SUM(E55:E56)</f>
        <v>16750000</v>
      </c>
    </row>
    <row r="58" spans="1:5" ht="40.5" customHeight="1">
      <c r="A58" s="775" t="s">
        <v>636</v>
      </c>
      <c r="B58" s="768"/>
      <c r="C58" s="768"/>
      <c r="D58" s="768"/>
      <c r="E58" s="769"/>
    </row>
    <row r="59" spans="1:5" ht="50.1" customHeight="1">
      <c r="A59" s="18" t="s">
        <v>361</v>
      </c>
      <c r="B59" s="18" t="s">
        <v>362</v>
      </c>
      <c r="C59" s="206" t="s">
        <v>363</v>
      </c>
      <c r="D59" s="207" t="s">
        <v>641</v>
      </c>
      <c r="E59" s="206" t="s">
        <v>365</v>
      </c>
    </row>
    <row r="60" spans="1:5" ht="30">
      <c r="A60" s="90" t="s">
        <v>627</v>
      </c>
      <c r="B60" s="90" t="s">
        <v>585</v>
      </c>
      <c r="C60" s="185">
        <v>352.51</v>
      </c>
      <c r="D60" s="185">
        <v>20000</v>
      </c>
      <c r="E60" s="185">
        <f>C60*D60</f>
        <v>7050200</v>
      </c>
    </row>
    <row r="61" spans="1:5">
      <c r="A61" s="16"/>
      <c r="B61" s="16"/>
      <c r="C61" s="177"/>
      <c r="D61" s="177"/>
      <c r="E61" s="177"/>
    </row>
    <row r="62" spans="1:5">
      <c r="A62" s="766" t="s">
        <v>366</v>
      </c>
      <c r="B62" s="766"/>
      <c r="C62" s="766"/>
      <c r="D62" s="766"/>
      <c r="E62" s="208">
        <f>SUM(E60:E61)</f>
        <v>7050200</v>
      </c>
    </row>
    <row r="63" spans="1:5" ht="40.5" customHeight="1">
      <c r="A63" s="775" t="s">
        <v>634</v>
      </c>
      <c r="B63" s="768"/>
      <c r="C63" s="768"/>
      <c r="D63" s="768"/>
      <c r="E63" s="769"/>
    </row>
    <row r="64" spans="1:5" ht="50.1" customHeight="1">
      <c r="A64" s="18" t="s">
        <v>361</v>
      </c>
      <c r="B64" s="18" t="s">
        <v>362</v>
      </c>
      <c r="C64" s="206" t="s">
        <v>363</v>
      </c>
      <c r="D64" s="207" t="s">
        <v>641</v>
      </c>
      <c r="E64" s="206" t="s">
        <v>365</v>
      </c>
    </row>
    <row r="65" spans="1:5" ht="30">
      <c r="A65" s="90" t="s">
        <v>627</v>
      </c>
      <c r="B65" s="90" t="s">
        <v>585</v>
      </c>
      <c r="C65" s="185">
        <v>224.02</v>
      </c>
      <c r="D65" s="185">
        <v>20000</v>
      </c>
      <c r="E65" s="185">
        <f>C65*D65</f>
        <v>4480400</v>
      </c>
    </row>
    <row r="66" spans="1:5">
      <c r="A66" s="16"/>
      <c r="B66" s="16"/>
      <c r="C66" s="177"/>
      <c r="D66" s="177"/>
      <c r="E66" s="177"/>
    </row>
    <row r="67" spans="1:5">
      <c r="A67" s="766" t="s">
        <v>366</v>
      </c>
      <c r="B67" s="766"/>
      <c r="C67" s="766"/>
      <c r="D67" s="766"/>
      <c r="E67" s="208">
        <f>SUM(E65:E66)</f>
        <v>4480400</v>
      </c>
    </row>
    <row r="68" spans="1:5" ht="40.5" customHeight="1">
      <c r="A68" s="775" t="s">
        <v>643</v>
      </c>
      <c r="B68" s="768"/>
      <c r="C68" s="768"/>
      <c r="D68" s="768"/>
      <c r="E68" s="769"/>
    </row>
    <row r="69" spans="1:5" ht="50.1" customHeight="1">
      <c r="A69" s="18" t="s">
        <v>361</v>
      </c>
      <c r="B69" s="18" t="s">
        <v>362</v>
      </c>
      <c r="C69" s="206" t="s">
        <v>363</v>
      </c>
      <c r="D69" s="207" t="s">
        <v>641</v>
      </c>
      <c r="E69" s="206" t="s">
        <v>365</v>
      </c>
    </row>
    <row r="70" spans="1:5" ht="30">
      <c r="A70" s="90" t="s">
        <v>627</v>
      </c>
      <c r="B70" s="90" t="s">
        <v>585</v>
      </c>
      <c r="C70" s="185">
        <v>102.37349</v>
      </c>
      <c r="D70" s="185">
        <v>20000</v>
      </c>
      <c r="E70" s="185">
        <f>C70*D70</f>
        <v>2047469.8</v>
      </c>
    </row>
    <row r="71" spans="1:5">
      <c r="A71" s="16"/>
      <c r="B71" s="16"/>
      <c r="C71" s="177"/>
      <c r="D71" s="177"/>
      <c r="E71" s="177"/>
    </row>
    <row r="72" spans="1:5">
      <c r="A72" s="766" t="s">
        <v>366</v>
      </c>
      <c r="B72" s="766"/>
      <c r="C72" s="766"/>
      <c r="D72" s="766"/>
      <c r="E72" s="208">
        <f>SUM(E70:E71)</f>
        <v>2047469.8</v>
      </c>
    </row>
    <row r="73" spans="1:5" ht="40.5" customHeight="1">
      <c r="A73" s="775" t="s">
        <v>646</v>
      </c>
      <c r="B73" s="768"/>
      <c r="C73" s="768"/>
      <c r="D73" s="768"/>
      <c r="E73" s="769"/>
    </row>
    <row r="74" spans="1:5" ht="50.1" customHeight="1">
      <c r="A74" s="18" t="s">
        <v>361</v>
      </c>
      <c r="B74" s="18" t="s">
        <v>362</v>
      </c>
      <c r="C74" s="206" t="s">
        <v>363</v>
      </c>
      <c r="D74" s="207" t="s">
        <v>641</v>
      </c>
      <c r="E74" s="206" t="s">
        <v>365</v>
      </c>
    </row>
    <row r="75" spans="1:5" ht="30">
      <c r="A75" s="90" t="s">
        <v>642</v>
      </c>
      <c r="B75" s="90" t="s">
        <v>647</v>
      </c>
      <c r="C75" s="185">
        <v>125000</v>
      </c>
      <c r="D75" s="185">
        <v>134</v>
      </c>
      <c r="E75" s="185">
        <f>C75*D75</f>
        <v>16750000</v>
      </c>
    </row>
    <row r="76" spans="1:5">
      <c r="A76" s="16"/>
      <c r="B76" s="16"/>
      <c r="C76" s="177"/>
      <c r="D76" s="177"/>
      <c r="E76" s="177"/>
    </row>
    <row r="77" spans="1:5">
      <c r="A77" s="766" t="s">
        <v>366</v>
      </c>
      <c r="B77" s="766"/>
      <c r="C77" s="766"/>
      <c r="D77" s="766"/>
      <c r="E77" s="208">
        <f>SUM(E75:E76)</f>
        <v>16750000</v>
      </c>
    </row>
    <row r="78" spans="1:5" ht="40.5" customHeight="1">
      <c r="A78" s="767" t="s">
        <v>648</v>
      </c>
      <c r="B78" s="768"/>
      <c r="C78" s="768"/>
      <c r="D78" s="768"/>
      <c r="E78" s="769"/>
    </row>
    <row r="79" spans="1:5" ht="50.1" customHeight="1">
      <c r="A79" s="18" t="s">
        <v>361</v>
      </c>
      <c r="B79" s="18" t="s">
        <v>362</v>
      </c>
      <c r="C79" s="206" t="s">
        <v>363</v>
      </c>
      <c r="D79" s="207" t="s">
        <v>641</v>
      </c>
      <c r="E79" s="206" t="s">
        <v>365</v>
      </c>
    </row>
    <row r="80" spans="1:5" ht="30">
      <c r="A80" s="90" t="s">
        <v>627</v>
      </c>
      <c r="B80" s="90" t="s">
        <v>585</v>
      </c>
      <c r="C80" s="185">
        <v>20</v>
      </c>
      <c r="D80" s="185">
        <v>20000</v>
      </c>
      <c r="E80" s="185">
        <f>C80*D80</f>
        <v>400000</v>
      </c>
    </row>
    <row r="81" spans="1:5">
      <c r="A81" s="16"/>
      <c r="B81" s="16"/>
      <c r="C81" s="177"/>
      <c r="D81" s="177"/>
      <c r="E81" s="177"/>
    </row>
    <row r="82" spans="1:5">
      <c r="A82" s="766" t="s">
        <v>366</v>
      </c>
      <c r="B82" s="766"/>
      <c r="C82" s="766"/>
      <c r="D82" s="766"/>
      <c r="E82" s="208">
        <f>SUM(E80:E81)</f>
        <v>400000</v>
      </c>
    </row>
    <row r="83" spans="1:5" ht="40.5" customHeight="1">
      <c r="A83" s="767" t="s">
        <v>649</v>
      </c>
      <c r="B83" s="768"/>
      <c r="C83" s="768"/>
      <c r="D83" s="768"/>
      <c r="E83" s="769"/>
    </row>
    <row r="84" spans="1:5" ht="50.1" customHeight="1">
      <c r="A84" s="18" t="s">
        <v>361</v>
      </c>
      <c r="B84" s="18" t="s">
        <v>362</v>
      </c>
      <c r="C84" s="206" t="s">
        <v>363</v>
      </c>
      <c r="D84" s="207" t="s">
        <v>641</v>
      </c>
      <c r="E84" s="206" t="s">
        <v>365</v>
      </c>
    </row>
    <row r="85" spans="1:5" ht="30">
      <c r="A85" s="210" t="s">
        <v>652</v>
      </c>
      <c r="B85" s="209" t="s">
        <v>651</v>
      </c>
      <c r="C85" s="177">
        <v>15</v>
      </c>
      <c r="D85" s="177">
        <v>25000</v>
      </c>
      <c r="E85" s="177">
        <f>C85*D85</f>
        <v>375000</v>
      </c>
    </row>
    <row r="86" spans="1:5">
      <c r="A86" s="210"/>
      <c r="B86" s="209"/>
      <c r="C86" s="177"/>
      <c r="D86" s="177"/>
      <c r="E86" s="177"/>
    </row>
    <row r="87" spans="1:5">
      <c r="A87" s="766" t="s">
        <v>366</v>
      </c>
      <c r="B87" s="766"/>
      <c r="C87" s="766"/>
      <c r="D87" s="766"/>
      <c r="E87" s="208">
        <f>SUM(E85:E85)</f>
        <v>375000</v>
      </c>
    </row>
    <row r="88" spans="1:5" ht="40.5" customHeight="1">
      <c r="A88" s="767" t="s">
        <v>649</v>
      </c>
      <c r="B88" s="768"/>
      <c r="C88" s="768"/>
      <c r="D88" s="768"/>
      <c r="E88" s="769"/>
    </row>
    <row r="89" spans="1:5" ht="50.1" customHeight="1">
      <c r="A89" s="18" t="s">
        <v>361</v>
      </c>
      <c r="B89" s="18" t="s">
        <v>362</v>
      </c>
      <c r="C89" s="206" t="s">
        <v>363</v>
      </c>
      <c r="D89" s="207" t="s">
        <v>641</v>
      </c>
      <c r="E89" s="206" t="s">
        <v>365</v>
      </c>
    </row>
    <row r="90" spans="1:5" ht="30">
      <c r="A90" s="210" t="s">
        <v>652</v>
      </c>
      <c r="B90" s="209" t="s">
        <v>651</v>
      </c>
      <c r="C90" s="213">
        <v>15</v>
      </c>
      <c r="D90" s="213">
        <v>25000</v>
      </c>
      <c r="E90" s="213">
        <f>C90*D90</f>
        <v>375000</v>
      </c>
    </row>
    <row r="91" spans="1:5">
      <c r="A91" s="210"/>
      <c r="B91" s="209"/>
      <c r="C91" s="177"/>
      <c r="D91" s="177"/>
      <c r="E91" s="177"/>
    </row>
    <row r="92" spans="1:5">
      <c r="A92" s="766" t="s">
        <v>366</v>
      </c>
      <c r="B92" s="766"/>
      <c r="C92" s="766"/>
      <c r="D92" s="766"/>
      <c r="E92" s="208">
        <f>SUM(E90:E90)</f>
        <v>375000</v>
      </c>
    </row>
    <row r="93" spans="1:5" ht="40.5" customHeight="1">
      <c r="A93" s="767" t="s">
        <v>649</v>
      </c>
      <c r="B93" s="768"/>
      <c r="C93" s="768"/>
      <c r="D93" s="768"/>
      <c r="E93" s="769"/>
    </row>
    <row r="94" spans="1:5" ht="50.1" customHeight="1">
      <c r="A94" s="18" t="s">
        <v>361</v>
      </c>
      <c r="B94" s="18" t="s">
        <v>362</v>
      </c>
      <c r="C94" s="206" t="s">
        <v>363</v>
      </c>
      <c r="D94" s="207" t="s">
        <v>641</v>
      </c>
      <c r="E94" s="206" t="s">
        <v>365</v>
      </c>
    </row>
    <row r="95" spans="1:5" ht="30">
      <c r="A95" s="210" t="s">
        <v>652</v>
      </c>
      <c r="B95" s="209" t="s">
        <v>651</v>
      </c>
      <c r="C95" s="177">
        <v>15</v>
      </c>
      <c r="D95" s="177">
        <v>25000</v>
      </c>
      <c r="E95" s="177">
        <f>C95*D95</f>
        <v>375000</v>
      </c>
    </row>
    <row r="96" spans="1:5">
      <c r="A96" s="210"/>
      <c r="B96" s="209"/>
      <c r="C96" s="177"/>
      <c r="D96" s="177"/>
      <c r="E96" s="177"/>
    </row>
    <row r="97" spans="1:5">
      <c r="A97" s="766" t="s">
        <v>366</v>
      </c>
      <c r="B97" s="766"/>
      <c r="C97" s="766"/>
      <c r="D97" s="766"/>
      <c r="E97" s="208">
        <f>SUM(E95:E95)</f>
        <v>375000</v>
      </c>
    </row>
    <row r="98" spans="1:5" ht="40.5" customHeight="1">
      <c r="A98" s="767" t="s">
        <v>653</v>
      </c>
      <c r="B98" s="768"/>
      <c r="C98" s="768"/>
      <c r="D98" s="768"/>
      <c r="E98" s="769"/>
    </row>
    <row r="99" spans="1:5" ht="50.1" customHeight="1">
      <c r="A99" s="18" t="s">
        <v>361</v>
      </c>
      <c r="B99" s="18" t="s">
        <v>362</v>
      </c>
      <c r="C99" s="206" t="s">
        <v>363</v>
      </c>
      <c r="D99" s="207" t="s">
        <v>641</v>
      </c>
      <c r="E99" s="206" t="s">
        <v>365</v>
      </c>
    </row>
    <row r="100" spans="1:5">
      <c r="A100" s="210" t="s">
        <v>654</v>
      </c>
      <c r="B100" s="760" t="s">
        <v>651</v>
      </c>
      <c r="C100" s="763">
        <v>2500</v>
      </c>
      <c r="D100" s="763">
        <v>734.8</v>
      </c>
      <c r="E100" s="763">
        <f>C100*D100</f>
        <v>1837000</v>
      </c>
    </row>
    <row r="101" spans="1:5">
      <c r="A101" s="210" t="s">
        <v>655</v>
      </c>
      <c r="B101" s="762"/>
      <c r="C101" s="765"/>
      <c r="D101" s="765"/>
      <c r="E101" s="765"/>
    </row>
    <row r="102" spans="1:5">
      <c r="A102" s="766" t="s">
        <v>366</v>
      </c>
      <c r="B102" s="766"/>
      <c r="C102" s="766"/>
      <c r="D102" s="766"/>
      <c r="E102" s="208">
        <f>SUM(E100:E100)</f>
        <v>1837000</v>
      </c>
    </row>
    <row r="103" spans="1:5">
      <c r="A103" s="198"/>
      <c r="B103" s="199"/>
      <c r="C103" s="199"/>
      <c r="D103" s="221"/>
      <c r="E103" s="212"/>
    </row>
    <row r="104" spans="1:5" ht="40.5" customHeight="1">
      <c r="A104" s="767" t="s">
        <v>656</v>
      </c>
      <c r="B104" s="768"/>
      <c r="C104" s="768"/>
      <c r="D104" s="768"/>
      <c r="E104" s="769"/>
    </row>
    <row r="105" spans="1:5" ht="50.1" customHeight="1">
      <c r="A105" s="18" t="s">
        <v>361</v>
      </c>
      <c r="B105" s="18" t="s">
        <v>362</v>
      </c>
      <c r="C105" s="206" t="s">
        <v>363</v>
      </c>
      <c r="D105" s="207" t="s">
        <v>641</v>
      </c>
      <c r="E105" s="206" t="s">
        <v>365</v>
      </c>
    </row>
    <row r="106" spans="1:5">
      <c r="A106" s="210" t="s">
        <v>659</v>
      </c>
      <c r="B106" s="209" t="s">
        <v>600</v>
      </c>
      <c r="C106" s="213">
        <v>7200</v>
      </c>
      <c r="D106" s="213">
        <v>10000</v>
      </c>
      <c r="E106" s="213">
        <f>C106*D106</f>
        <v>72000000</v>
      </c>
    </row>
    <row r="107" spans="1:5">
      <c r="A107" s="210"/>
      <c r="B107" s="209"/>
      <c r="C107" s="213"/>
      <c r="D107" s="213"/>
      <c r="E107" s="213"/>
    </row>
    <row r="108" spans="1:5">
      <c r="A108" s="766" t="s">
        <v>366</v>
      </c>
      <c r="B108" s="766"/>
      <c r="C108" s="766"/>
      <c r="D108" s="766"/>
      <c r="E108" s="208">
        <f>SUM(E106:E106)</f>
        <v>72000000</v>
      </c>
    </row>
    <row r="109" spans="1:5" ht="40.5" customHeight="1">
      <c r="A109" s="767" t="s">
        <v>657</v>
      </c>
      <c r="B109" s="768"/>
      <c r="C109" s="768"/>
      <c r="D109" s="768"/>
      <c r="E109" s="769"/>
    </row>
    <row r="110" spans="1:5" ht="50.1" customHeight="1">
      <c r="A110" s="18" t="s">
        <v>361</v>
      </c>
      <c r="B110" s="18" t="s">
        <v>362</v>
      </c>
      <c r="C110" s="206" t="s">
        <v>363</v>
      </c>
      <c r="D110" s="207" t="s">
        <v>641</v>
      </c>
      <c r="E110" s="206" t="s">
        <v>365</v>
      </c>
    </row>
    <row r="111" spans="1:5" ht="30">
      <c r="A111" s="210" t="s">
        <v>660</v>
      </c>
      <c r="B111" s="209" t="s">
        <v>600</v>
      </c>
      <c r="C111" s="213">
        <v>5142</v>
      </c>
      <c r="D111" s="213">
        <v>10000</v>
      </c>
      <c r="E111" s="213">
        <f>C111*D111</f>
        <v>51420000</v>
      </c>
    </row>
    <row r="112" spans="1:5">
      <c r="A112" s="210"/>
      <c r="B112" s="209"/>
      <c r="C112" s="177"/>
      <c r="D112" s="177"/>
      <c r="E112" s="177"/>
    </row>
    <row r="113" spans="1:5">
      <c r="A113" s="766" t="s">
        <v>366</v>
      </c>
      <c r="B113" s="766"/>
      <c r="C113" s="766"/>
      <c r="D113" s="766"/>
      <c r="E113" s="208">
        <f>SUM(E111:E111)</f>
        <v>51420000</v>
      </c>
    </row>
    <row r="114" spans="1:5" ht="40.5" customHeight="1">
      <c r="A114" s="767" t="s">
        <v>658</v>
      </c>
      <c r="B114" s="768"/>
      <c r="C114" s="768"/>
      <c r="D114" s="768"/>
      <c r="E114" s="769"/>
    </row>
    <row r="115" spans="1:5" ht="50.1" customHeight="1">
      <c r="A115" s="18" t="s">
        <v>361</v>
      </c>
      <c r="B115" s="18" t="s">
        <v>362</v>
      </c>
      <c r="C115" s="206" t="s">
        <v>363</v>
      </c>
      <c r="D115" s="207" t="s">
        <v>641</v>
      </c>
      <c r="E115" s="206" t="s">
        <v>365</v>
      </c>
    </row>
    <row r="116" spans="1:5">
      <c r="A116" s="210" t="s">
        <v>661</v>
      </c>
      <c r="B116" s="772" t="s">
        <v>600</v>
      </c>
      <c r="C116" s="763">
        <v>5484</v>
      </c>
      <c r="D116" s="763">
        <v>52505.35</v>
      </c>
      <c r="E116" s="763">
        <f>C116*D116</f>
        <v>287939339.39999998</v>
      </c>
    </row>
    <row r="117" spans="1:5">
      <c r="A117" s="210" t="s">
        <v>662</v>
      </c>
      <c r="B117" s="773"/>
      <c r="C117" s="764"/>
      <c r="D117" s="764"/>
      <c r="E117" s="764"/>
    </row>
    <row r="118" spans="1:5">
      <c r="A118" s="210" t="s">
        <v>663</v>
      </c>
      <c r="B118" s="773"/>
      <c r="C118" s="764"/>
      <c r="D118" s="764"/>
      <c r="E118" s="764"/>
    </row>
    <row r="119" spans="1:5">
      <c r="A119" s="210" t="s">
        <v>664</v>
      </c>
      <c r="B119" s="774"/>
      <c r="C119" s="765"/>
      <c r="D119" s="765"/>
      <c r="E119" s="765"/>
    </row>
    <row r="120" spans="1:5">
      <c r="A120" s="210"/>
      <c r="B120" s="209"/>
      <c r="C120" s="177"/>
      <c r="D120" s="177"/>
      <c r="E120" s="177"/>
    </row>
    <row r="121" spans="1:5">
      <c r="A121" s="766" t="s">
        <v>366</v>
      </c>
      <c r="B121" s="766"/>
      <c r="C121" s="766"/>
      <c r="D121" s="766"/>
      <c r="E121" s="208">
        <f>SUM(E116:E116)</f>
        <v>287939339.39999998</v>
      </c>
    </row>
    <row r="122" spans="1:5" ht="40.5" customHeight="1">
      <c r="A122" s="767" t="s">
        <v>665</v>
      </c>
      <c r="B122" s="768"/>
      <c r="C122" s="768"/>
      <c r="D122" s="768"/>
      <c r="E122" s="769"/>
    </row>
    <row r="123" spans="1:5" ht="50.1" customHeight="1">
      <c r="A123" s="18" t="s">
        <v>361</v>
      </c>
      <c r="B123" s="18" t="s">
        <v>362</v>
      </c>
      <c r="C123" s="206" t="s">
        <v>363</v>
      </c>
      <c r="D123" s="207" t="s">
        <v>641</v>
      </c>
      <c r="E123" s="206" t="s">
        <v>365</v>
      </c>
    </row>
    <row r="124" spans="1:5">
      <c r="A124" s="210" t="s">
        <v>614</v>
      </c>
      <c r="B124" s="215" t="s">
        <v>600</v>
      </c>
      <c r="C124" s="217">
        <v>167</v>
      </c>
      <c r="D124" s="185">
        <f>1100000/C124</f>
        <v>6586.8263473053894</v>
      </c>
      <c r="E124" s="217">
        <f>C124*D124</f>
        <v>1100000</v>
      </c>
    </row>
    <row r="125" spans="1:5">
      <c r="A125" s="210"/>
      <c r="B125" s="209"/>
      <c r="C125" s="177"/>
      <c r="D125" s="177"/>
      <c r="E125" s="177"/>
    </row>
    <row r="126" spans="1:5">
      <c r="A126" s="766" t="s">
        <v>366</v>
      </c>
      <c r="B126" s="766"/>
      <c r="C126" s="766"/>
      <c r="D126" s="766"/>
      <c r="E126" s="208">
        <f>SUM(E124:E125)</f>
        <v>1100000</v>
      </c>
    </row>
    <row r="127" spans="1:5" ht="40.5" customHeight="1">
      <c r="A127" s="767" t="s">
        <v>666</v>
      </c>
      <c r="B127" s="768"/>
      <c r="C127" s="768"/>
      <c r="D127" s="768"/>
      <c r="E127" s="769"/>
    </row>
    <row r="128" spans="1:5" ht="50.1" customHeight="1">
      <c r="A128" s="18" t="s">
        <v>361</v>
      </c>
      <c r="B128" s="18" t="s">
        <v>362</v>
      </c>
      <c r="C128" s="206" t="s">
        <v>363</v>
      </c>
      <c r="D128" s="207" t="s">
        <v>641</v>
      </c>
      <c r="E128" s="206" t="s">
        <v>365</v>
      </c>
    </row>
    <row r="129" spans="1:5">
      <c r="A129" s="210" t="s">
        <v>594</v>
      </c>
      <c r="B129" s="214" t="s">
        <v>600</v>
      </c>
      <c r="C129" s="218">
        <v>61</v>
      </c>
      <c r="D129" s="219">
        <v>28852.46</v>
      </c>
      <c r="E129" s="218">
        <f>C129*D129</f>
        <v>1760000.06</v>
      </c>
    </row>
    <row r="130" spans="1:5">
      <c r="A130" s="210"/>
      <c r="B130" s="209"/>
      <c r="C130" s="177"/>
      <c r="D130" s="177"/>
      <c r="E130" s="177"/>
    </row>
    <row r="131" spans="1:5">
      <c r="A131" s="766" t="s">
        <v>366</v>
      </c>
      <c r="B131" s="766"/>
      <c r="C131" s="766"/>
      <c r="D131" s="766"/>
      <c r="E131" s="208">
        <f>SUM(E129:E129)</f>
        <v>1760000.06</v>
      </c>
    </row>
    <row r="132" spans="1:5" ht="40.5" customHeight="1">
      <c r="A132" s="767" t="s">
        <v>667</v>
      </c>
      <c r="B132" s="768"/>
      <c r="C132" s="768"/>
      <c r="D132" s="768"/>
      <c r="E132" s="769"/>
    </row>
    <row r="133" spans="1:5" ht="50.1" customHeight="1">
      <c r="A133" s="18" t="s">
        <v>361</v>
      </c>
      <c r="B133" s="18" t="s">
        <v>362</v>
      </c>
      <c r="C133" s="206" t="s">
        <v>363</v>
      </c>
      <c r="D133" s="207" t="s">
        <v>641</v>
      </c>
      <c r="E133" s="206" t="s">
        <v>365</v>
      </c>
    </row>
    <row r="134" spans="1:5">
      <c r="A134" s="210" t="s">
        <v>626</v>
      </c>
      <c r="B134" s="209" t="s">
        <v>585</v>
      </c>
      <c r="C134" s="213">
        <v>200</v>
      </c>
      <c r="D134" s="213">
        <v>20000</v>
      </c>
      <c r="E134" s="213">
        <f>C134*D134</f>
        <v>4000000</v>
      </c>
    </row>
    <row r="135" spans="1:5">
      <c r="A135" s="210"/>
      <c r="B135" s="209"/>
      <c r="C135" s="177"/>
      <c r="D135" s="177"/>
    </row>
    <row r="136" spans="1:5">
      <c r="A136" s="766" t="s">
        <v>366</v>
      </c>
      <c r="B136" s="766"/>
      <c r="C136" s="766"/>
      <c r="D136" s="766"/>
      <c r="E136" s="208">
        <f>SUM(E134:E135)</f>
        <v>4000000</v>
      </c>
    </row>
    <row r="137" spans="1:5" ht="40.5" customHeight="1">
      <c r="A137" s="767" t="s">
        <v>668</v>
      </c>
      <c r="B137" s="768"/>
      <c r="C137" s="768"/>
      <c r="D137" s="768"/>
      <c r="E137" s="769"/>
    </row>
    <row r="138" spans="1:5" ht="50.1" customHeight="1">
      <c r="A138" s="18" t="s">
        <v>361</v>
      </c>
      <c r="B138" s="18" t="s">
        <v>362</v>
      </c>
      <c r="C138" s="206" t="s">
        <v>363</v>
      </c>
      <c r="D138" s="207" t="s">
        <v>641</v>
      </c>
      <c r="E138" s="206" t="s">
        <v>365</v>
      </c>
    </row>
    <row r="139" spans="1:5" ht="36" customHeight="1">
      <c r="A139" s="210" t="s">
        <v>669</v>
      </c>
      <c r="B139" s="215" t="s">
        <v>670</v>
      </c>
      <c r="C139" s="770" t="s">
        <v>671</v>
      </c>
      <c r="D139" s="771"/>
      <c r="E139" s="190">
        <v>24600000</v>
      </c>
    </row>
    <row r="140" spans="1:5">
      <c r="A140" s="210"/>
      <c r="B140" s="209"/>
      <c r="C140" s="177"/>
      <c r="D140" s="177"/>
      <c r="E140" s="177"/>
    </row>
    <row r="141" spans="1:5">
      <c r="A141" s="766" t="s">
        <v>366</v>
      </c>
      <c r="B141" s="766"/>
      <c r="C141" s="766"/>
      <c r="D141" s="766"/>
      <c r="E141" s="208">
        <f>SUM(E139:E140)</f>
        <v>24600000</v>
      </c>
    </row>
    <row r="142" spans="1:5" ht="40.5" customHeight="1">
      <c r="A142" s="767" t="s">
        <v>674</v>
      </c>
      <c r="B142" s="768"/>
      <c r="C142" s="768"/>
      <c r="D142" s="768"/>
      <c r="E142" s="769"/>
    </row>
    <row r="143" spans="1:5" ht="50.1" customHeight="1">
      <c r="A143" s="18" t="s">
        <v>361</v>
      </c>
      <c r="B143" s="18" t="s">
        <v>362</v>
      </c>
      <c r="C143" s="206" t="s">
        <v>363</v>
      </c>
      <c r="D143" s="207" t="s">
        <v>641</v>
      </c>
      <c r="E143" s="206" t="s">
        <v>365</v>
      </c>
    </row>
    <row r="144" spans="1:5" ht="30">
      <c r="A144" s="210" t="s">
        <v>677</v>
      </c>
      <c r="B144" s="215" t="s">
        <v>585</v>
      </c>
      <c r="C144" s="216">
        <v>35</v>
      </c>
      <c r="D144" s="216">
        <v>20000</v>
      </c>
      <c r="E144" s="216">
        <f>C144*D144</f>
        <v>700000</v>
      </c>
    </row>
    <row r="145" spans="1:5">
      <c r="A145" s="210"/>
      <c r="B145" s="209"/>
      <c r="C145" s="177"/>
      <c r="D145" s="177"/>
      <c r="E145" s="177"/>
    </row>
    <row r="146" spans="1:5">
      <c r="A146" s="766" t="s">
        <v>366</v>
      </c>
      <c r="B146" s="766"/>
      <c r="C146" s="766"/>
      <c r="D146" s="766"/>
      <c r="E146" s="208">
        <f>SUM(E144:E145)</f>
        <v>700000</v>
      </c>
    </row>
    <row r="147" spans="1:5" ht="40.5" customHeight="1">
      <c r="A147" s="767" t="s">
        <v>675</v>
      </c>
      <c r="B147" s="768"/>
      <c r="C147" s="768"/>
      <c r="D147" s="768"/>
      <c r="E147" s="769"/>
    </row>
    <row r="148" spans="1:5" ht="50.1" customHeight="1">
      <c r="A148" s="18" t="s">
        <v>361</v>
      </c>
      <c r="B148" s="18" t="s">
        <v>362</v>
      </c>
      <c r="C148" s="206" t="s">
        <v>363</v>
      </c>
      <c r="D148" s="207" t="s">
        <v>641</v>
      </c>
      <c r="E148" s="206" t="s">
        <v>365</v>
      </c>
    </row>
    <row r="149" spans="1:5" ht="30">
      <c r="A149" s="90" t="s">
        <v>642</v>
      </c>
      <c r="B149" s="215" t="s">
        <v>678</v>
      </c>
      <c r="C149" s="217">
        <v>20000</v>
      </c>
      <c r="D149" s="217">
        <v>475</v>
      </c>
      <c r="E149" s="217">
        <f>C149*D149</f>
        <v>9500000</v>
      </c>
    </row>
    <row r="150" spans="1:5">
      <c r="A150" s="210"/>
      <c r="B150" s="209"/>
      <c r="C150" s="177"/>
      <c r="D150" s="177"/>
      <c r="E150" s="177"/>
    </row>
    <row r="151" spans="1:5">
      <c r="A151" s="766" t="s">
        <v>366</v>
      </c>
      <c r="B151" s="766"/>
      <c r="C151" s="766"/>
      <c r="D151" s="766"/>
      <c r="E151" s="208">
        <f>SUM(E149:E150)</f>
        <v>9500000</v>
      </c>
    </row>
    <row r="152" spans="1:5" ht="40.5" customHeight="1">
      <c r="A152" s="767" t="s">
        <v>676</v>
      </c>
      <c r="B152" s="768"/>
      <c r="C152" s="768"/>
      <c r="D152" s="768"/>
      <c r="E152" s="769"/>
    </row>
    <row r="153" spans="1:5" ht="50.1" customHeight="1">
      <c r="A153" s="18" t="s">
        <v>361</v>
      </c>
      <c r="B153" s="18" t="s">
        <v>362</v>
      </c>
      <c r="C153" s="206" t="s">
        <v>363</v>
      </c>
      <c r="D153" s="207" t="s">
        <v>641</v>
      </c>
      <c r="E153" s="206" t="s">
        <v>365</v>
      </c>
    </row>
    <row r="154" spans="1:5">
      <c r="A154" s="210" t="s">
        <v>679</v>
      </c>
      <c r="B154" s="760" t="s">
        <v>651</v>
      </c>
      <c r="C154" s="763">
        <v>145</v>
      </c>
      <c r="D154" s="763">
        <v>23800</v>
      </c>
      <c r="E154" s="763">
        <f>C154*D154</f>
        <v>3451000</v>
      </c>
    </row>
    <row r="155" spans="1:5">
      <c r="A155" s="210" t="s">
        <v>680</v>
      </c>
      <c r="B155" s="761"/>
      <c r="C155" s="764"/>
      <c r="D155" s="764"/>
      <c r="E155" s="764"/>
    </row>
    <row r="156" spans="1:5">
      <c r="A156" s="210" t="s">
        <v>681</v>
      </c>
      <c r="B156" s="761"/>
      <c r="C156" s="764"/>
      <c r="D156" s="764"/>
      <c r="E156" s="764"/>
    </row>
    <row r="157" spans="1:5">
      <c r="A157" s="210" t="s">
        <v>682</v>
      </c>
      <c r="B157" s="762"/>
      <c r="C157" s="765"/>
      <c r="D157" s="765"/>
      <c r="E157" s="765"/>
    </row>
    <row r="158" spans="1:5">
      <c r="A158" s="210"/>
      <c r="B158" s="209"/>
      <c r="C158" s="177"/>
      <c r="D158" s="177"/>
      <c r="E158" s="177"/>
    </row>
    <row r="159" spans="1:5">
      <c r="A159" s="766" t="s">
        <v>366</v>
      </c>
      <c r="B159" s="766"/>
      <c r="C159" s="766"/>
      <c r="D159" s="766"/>
      <c r="E159" s="208">
        <f>SUM(E154:E158)</f>
        <v>3451000</v>
      </c>
    </row>
    <row r="160" spans="1:5" ht="40.5" customHeight="1">
      <c r="A160" s="767" t="s">
        <v>683</v>
      </c>
      <c r="B160" s="768"/>
      <c r="C160" s="768"/>
      <c r="D160" s="768"/>
      <c r="E160" s="769"/>
    </row>
    <row r="161" spans="1:5" ht="50.1" customHeight="1">
      <c r="A161" s="18" t="s">
        <v>361</v>
      </c>
      <c r="B161" s="18" t="s">
        <v>362</v>
      </c>
      <c r="C161" s="206" t="s">
        <v>363</v>
      </c>
      <c r="D161" s="207" t="s">
        <v>641</v>
      </c>
      <c r="E161" s="206" t="s">
        <v>365</v>
      </c>
    </row>
    <row r="162" spans="1:5" ht="30">
      <c r="A162" s="210" t="s">
        <v>685</v>
      </c>
      <c r="B162" s="215" t="s">
        <v>585</v>
      </c>
      <c r="C162" s="217">
        <v>40</v>
      </c>
      <c r="D162" s="217">
        <v>20000</v>
      </c>
      <c r="E162" s="217">
        <f>C162*D162</f>
        <v>800000</v>
      </c>
    </row>
    <row r="163" spans="1:5">
      <c r="A163" s="210"/>
      <c r="B163" s="209"/>
      <c r="C163" s="177"/>
      <c r="D163" s="177"/>
      <c r="E163" s="177"/>
    </row>
    <row r="164" spans="1:5">
      <c r="A164" s="766" t="s">
        <v>366</v>
      </c>
      <c r="B164" s="766"/>
      <c r="C164" s="766"/>
      <c r="D164" s="766"/>
      <c r="E164" s="208">
        <f>SUM(E162:E163)</f>
        <v>800000</v>
      </c>
    </row>
    <row r="165" spans="1:5" ht="40.5" customHeight="1">
      <c r="A165" s="767" t="s">
        <v>684</v>
      </c>
      <c r="B165" s="768"/>
      <c r="C165" s="768"/>
      <c r="D165" s="768"/>
      <c r="E165" s="769"/>
    </row>
    <row r="166" spans="1:5" ht="50.1" customHeight="1">
      <c r="A166" s="18" t="s">
        <v>361</v>
      </c>
      <c r="B166" s="18" t="s">
        <v>362</v>
      </c>
      <c r="C166" s="206" t="s">
        <v>363</v>
      </c>
      <c r="D166" s="207" t="s">
        <v>641</v>
      </c>
      <c r="E166" s="206" t="s">
        <v>365</v>
      </c>
    </row>
    <row r="167" spans="1:5">
      <c r="A167" s="210" t="s">
        <v>626</v>
      </c>
      <c r="B167" s="215" t="s">
        <v>585</v>
      </c>
      <c r="C167" s="217">
        <v>60.76</v>
      </c>
      <c r="D167" s="217">
        <v>20000</v>
      </c>
      <c r="E167" s="217">
        <f>C167*D167</f>
        <v>1215200</v>
      </c>
    </row>
    <row r="168" spans="1:5">
      <c r="A168" s="210"/>
      <c r="B168" s="209"/>
      <c r="C168" s="177"/>
      <c r="D168" s="177"/>
      <c r="E168" s="177"/>
    </row>
    <row r="169" spans="1:5">
      <c r="A169" s="766" t="s">
        <v>366</v>
      </c>
      <c r="B169" s="766"/>
      <c r="C169" s="766"/>
      <c r="D169" s="766"/>
      <c r="E169" s="208">
        <f>SUM(E167:E168)</f>
        <v>1215200</v>
      </c>
    </row>
  </sheetData>
  <mergeCells count="78">
    <mergeCell ref="A2:E2"/>
    <mergeCell ref="A7:D7"/>
    <mergeCell ref="A3:E3"/>
    <mergeCell ref="A8:E8"/>
    <mergeCell ref="A12:D12"/>
    <mergeCell ref="A13:E13"/>
    <mergeCell ref="A17:D17"/>
    <mergeCell ref="A18:E18"/>
    <mergeCell ref="A22:D22"/>
    <mergeCell ref="A23:E23"/>
    <mergeCell ref="A27:D27"/>
    <mergeCell ref="A28:E28"/>
    <mergeCell ref="A32:D32"/>
    <mergeCell ref="A33:E33"/>
    <mergeCell ref="A37:D37"/>
    <mergeCell ref="A38:E38"/>
    <mergeCell ref="A42:D42"/>
    <mergeCell ref="A43:E43"/>
    <mergeCell ref="A47:D47"/>
    <mergeCell ref="A53:E53"/>
    <mergeCell ref="A57:D57"/>
    <mergeCell ref="A68:E68"/>
    <mergeCell ref="A72:D72"/>
    <mergeCell ref="A48:E48"/>
    <mergeCell ref="A52:D52"/>
    <mergeCell ref="A58:E58"/>
    <mergeCell ref="A62:D62"/>
    <mergeCell ref="A63:E63"/>
    <mergeCell ref="A73:E73"/>
    <mergeCell ref="A77:D77"/>
    <mergeCell ref="A78:E78"/>
    <mergeCell ref="A82:D82"/>
    <mergeCell ref="A67:D67"/>
    <mergeCell ref="A87:D87"/>
    <mergeCell ref="A83:E83"/>
    <mergeCell ref="A88:E88"/>
    <mergeCell ref="A92:D92"/>
    <mergeCell ref="A93:E93"/>
    <mergeCell ref="A97:D97"/>
    <mergeCell ref="A98:E98"/>
    <mergeCell ref="A102:D102"/>
    <mergeCell ref="A104:E104"/>
    <mergeCell ref="A108:D108"/>
    <mergeCell ref="A109:E109"/>
    <mergeCell ref="A113:D113"/>
    <mergeCell ref="B100:B101"/>
    <mergeCell ref="C100:C101"/>
    <mergeCell ref="D100:D101"/>
    <mergeCell ref="E100:E101"/>
    <mergeCell ref="A122:E122"/>
    <mergeCell ref="A114:E114"/>
    <mergeCell ref="A121:D121"/>
    <mergeCell ref="B116:B119"/>
    <mergeCell ref="C116:C119"/>
    <mergeCell ref="D116:D119"/>
    <mergeCell ref="E116:E119"/>
    <mergeCell ref="A136:D136"/>
    <mergeCell ref="A137:E137"/>
    <mergeCell ref="A131:D131"/>
    <mergeCell ref="A132:E132"/>
    <mergeCell ref="A126:D126"/>
    <mergeCell ref="A127:E127"/>
    <mergeCell ref="A151:D151"/>
    <mergeCell ref="A152:E152"/>
    <mergeCell ref="A146:D146"/>
    <mergeCell ref="C139:D139"/>
    <mergeCell ref="A147:E147"/>
    <mergeCell ref="A141:D141"/>
    <mergeCell ref="A142:E142"/>
    <mergeCell ref="B154:B157"/>
    <mergeCell ref="C154:C157"/>
    <mergeCell ref="D154:D157"/>
    <mergeCell ref="E154:E157"/>
    <mergeCell ref="A169:D169"/>
    <mergeCell ref="A164:D164"/>
    <mergeCell ref="A165:E165"/>
    <mergeCell ref="A159:D159"/>
    <mergeCell ref="A160:E160"/>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89D6D-A616-458F-81C6-867BE34E251D}">
  <sheetPr>
    <tabColor rgb="FF00B050"/>
  </sheetPr>
  <dimension ref="A2:B17"/>
  <sheetViews>
    <sheetView topLeftCell="A5" zoomScale="94" workbookViewId="0">
      <selection activeCell="G8" sqref="G8"/>
    </sheetView>
  </sheetViews>
  <sheetFormatPr baseColWidth="10" defaultColWidth="9.140625" defaultRowHeight="15"/>
  <cols>
    <col min="1" max="1" width="44.7109375" customWidth="1"/>
    <col min="2" max="2" width="68" customWidth="1"/>
  </cols>
  <sheetData>
    <row r="2" spans="1:2" ht="18.75">
      <c r="A2" s="572" t="s">
        <v>367</v>
      </c>
      <c r="B2" s="572"/>
    </row>
    <row r="3" spans="1:2" ht="50.1" customHeight="1">
      <c r="A3" s="18" t="s">
        <v>368</v>
      </c>
      <c r="B3" s="18" t="s">
        <v>369</v>
      </c>
    </row>
    <row r="4" spans="1:2" ht="60">
      <c r="A4" s="16" t="s">
        <v>370</v>
      </c>
      <c r="B4" s="91" t="s">
        <v>608</v>
      </c>
    </row>
    <row r="5" spans="1:2" ht="135">
      <c r="A5" s="13" t="s">
        <v>371</v>
      </c>
      <c r="B5" s="91" t="s">
        <v>610</v>
      </c>
    </row>
    <row r="6" spans="1:2" ht="75">
      <c r="A6" s="13" t="s">
        <v>372</v>
      </c>
      <c r="B6" s="91" t="s">
        <v>609</v>
      </c>
    </row>
    <row r="7" spans="1:2" ht="120">
      <c r="A7" s="13" t="s">
        <v>373</v>
      </c>
      <c r="B7" s="91" t="s">
        <v>686</v>
      </c>
    </row>
    <row r="8" spans="1:2" ht="50.1" customHeight="1">
      <c r="A8" s="92"/>
      <c r="B8" s="513" t="s">
        <v>1343</v>
      </c>
    </row>
    <row r="9" spans="1:2" ht="50.1" customHeight="1">
      <c r="A9" s="92"/>
      <c r="B9" s="513"/>
    </row>
    <row r="10" spans="1:2" ht="50.1" customHeight="1">
      <c r="A10" s="92"/>
      <c r="B10" s="92"/>
    </row>
    <row r="11" spans="1:2" ht="50.1" customHeight="1">
      <c r="A11" s="92"/>
      <c r="B11" s="92"/>
    </row>
    <row r="12" spans="1:2" ht="50.1" customHeight="1">
      <c r="A12" s="92"/>
      <c r="B12" s="92"/>
    </row>
    <row r="13" spans="1:2" ht="50.1" customHeight="1">
      <c r="A13" s="92"/>
      <c r="B13" s="92"/>
    </row>
    <row r="14" spans="1:2" ht="50.1" customHeight="1">
      <c r="A14" s="92"/>
      <c r="B14" s="92"/>
    </row>
    <row r="17" spans="1:1">
      <c r="A17" s="86"/>
    </row>
  </sheetData>
  <mergeCells count="1">
    <mergeCell ref="A2:B2"/>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F57B8-F22E-4B1D-97D9-4CAEC0EB601D}">
  <sheetPr>
    <tabColor rgb="FF00B050"/>
  </sheetPr>
  <dimension ref="A3:Q20"/>
  <sheetViews>
    <sheetView zoomScale="96" zoomScaleNormal="100" workbookViewId="0">
      <pane xSplit="4" topLeftCell="P1" activePane="topRight" state="frozen"/>
      <selection activeCell="A8" sqref="A8"/>
      <selection pane="topRight" activeCell="Q6" sqref="Q6"/>
    </sheetView>
  </sheetViews>
  <sheetFormatPr baseColWidth="10" defaultColWidth="9.140625" defaultRowHeight="15"/>
  <cols>
    <col min="1" max="1" width="13.42578125" style="460" customWidth="1"/>
    <col min="2" max="3" width="30.7109375" style="460" customWidth="1"/>
    <col min="4" max="4" width="30.7109375" customWidth="1"/>
    <col min="5" max="10" width="15.7109375" style="353" customWidth="1"/>
    <col min="11" max="13" width="15.7109375" customWidth="1"/>
    <col min="14" max="16" width="30.7109375" customWidth="1"/>
    <col min="17" max="17" width="41.28515625" customWidth="1"/>
  </cols>
  <sheetData>
    <row r="3" spans="1:17" ht="18.75">
      <c r="A3" s="572" t="s">
        <v>1154</v>
      </c>
      <c r="B3" s="572"/>
      <c r="C3" s="572"/>
      <c r="D3" s="572"/>
      <c r="E3" s="572"/>
      <c r="F3" s="572"/>
      <c r="G3" s="572"/>
      <c r="H3" s="572"/>
      <c r="I3" s="572"/>
      <c r="J3" s="572"/>
      <c r="K3" s="572"/>
      <c r="L3" s="572"/>
      <c r="M3" s="572"/>
      <c r="N3" s="572"/>
      <c r="O3" s="572"/>
      <c r="P3" s="572"/>
      <c r="Q3" s="572"/>
    </row>
    <row r="4" spans="1:17" ht="50.1" customHeight="1">
      <c r="A4" s="713" t="s">
        <v>312</v>
      </c>
      <c r="B4" s="713" t="s">
        <v>1155</v>
      </c>
      <c r="C4" s="723" t="s">
        <v>1156</v>
      </c>
      <c r="D4" s="713" t="s">
        <v>313</v>
      </c>
      <c r="E4" s="18" t="s">
        <v>375</v>
      </c>
      <c r="F4" s="713" t="s">
        <v>376</v>
      </c>
      <c r="G4" s="713"/>
      <c r="H4" s="713"/>
      <c r="I4" s="713"/>
      <c r="J4" s="713" t="s">
        <v>377</v>
      </c>
      <c r="K4" s="713"/>
      <c r="L4" s="713"/>
      <c r="M4" s="713"/>
      <c r="N4" s="713" t="s">
        <v>378</v>
      </c>
      <c r="O4" s="713" t="s">
        <v>379</v>
      </c>
      <c r="P4" s="713" t="s">
        <v>316</v>
      </c>
      <c r="Q4" s="713" t="s">
        <v>380</v>
      </c>
    </row>
    <row r="5" spans="1:17" ht="50.1" customHeight="1">
      <c r="A5" s="723"/>
      <c r="B5" s="723"/>
      <c r="C5" s="778"/>
      <c r="D5" s="723"/>
      <c r="E5" s="351">
        <v>2023</v>
      </c>
      <c r="F5" s="351" t="s">
        <v>150</v>
      </c>
      <c r="G5" s="351" t="s">
        <v>151</v>
      </c>
      <c r="H5" s="351" t="s">
        <v>381</v>
      </c>
      <c r="I5" s="351" t="s">
        <v>382</v>
      </c>
      <c r="J5" s="351" t="s">
        <v>150</v>
      </c>
      <c r="K5" s="351" t="s">
        <v>151</v>
      </c>
      <c r="L5" s="351" t="s">
        <v>381</v>
      </c>
      <c r="M5" s="351" t="s">
        <v>382</v>
      </c>
      <c r="N5" s="723"/>
      <c r="O5" s="723"/>
      <c r="P5" s="723"/>
      <c r="Q5" s="723"/>
    </row>
    <row r="6" spans="1:17" ht="45.75" customHeight="1">
      <c r="A6" s="548" t="s">
        <v>1344</v>
      </c>
      <c r="B6" s="681" t="s">
        <v>1314</v>
      </c>
      <c r="C6" s="681" t="s">
        <v>1316</v>
      </c>
      <c r="D6" s="497" t="s">
        <v>38</v>
      </c>
      <c r="E6" s="498">
        <v>48.38</v>
      </c>
      <c r="F6" s="498">
        <v>52.65</v>
      </c>
      <c r="G6" s="498">
        <v>53.99</v>
      </c>
      <c r="H6" s="498">
        <v>55.33</v>
      </c>
      <c r="I6" s="498">
        <v>56</v>
      </c>
      <c r="J6" s="549"/>
      <c r="K6" s="93"/>
      <c r="L6" s="93"/>
      <c r="M6" s="21"/>
      <c r="N6" s="21"/>
      <c r="O6" s="21"/>
      <c r="P6" s="517" t="s">
        <v>1345</v>
      </c>
      <c r="Q6" s="517" t="s">
        <v>1346</v>
      </c>
    </row>
    <row r="7" spans="1:17" ht="93" customHeight="1">
      <c r="A7" s="548" t="s">
        <v>1347</v>
      </c>
      <c r="B7" s="681"/>
      <c r="C7" s="681"/>
      <c r="D7" s="511" t="s">
        <v>1190</v>
      </c>
      <c r="E7" s="464" t="s">
        <v>1315</v>
      </c>
      <c r="F7" s="487">
        <v>1</v>
      </c>
      <c r="G7" s="487">
        <v>2</v>
      </c>
      <c r="H7" s="487">
        <v>2</v>
      </c>
      <c r="I7" s="487">
        <v>1</v>
      </c>
      <c r="J7" s="549"/>
      <c r="K7" s="93"/>
      <c r="L7" s="93"/>
      <c r="M7" s="21"/>
      <c r="N7" s="21"/>
      <c r="O7" s="21"/>
      <c r="P7" s="517" t="s">
        <v>1348</v>
      </c>
      <c r="Q7" s="517"/>
    </row>
    <row r="8" spans="1:17" ht="64.5" customHeight="1">
      <c r="A8" s="548" t="s">
        <v>1349</v>
      </c>
      <c r="B8" s="681" t="s">
        <v>1318</v>
      </c>
      <c r="C8" s="681" t="s">
        <v>1319</v>
      </c>
      <c r="D8" s="511" t="s">
        <v>1199</v>
      </c>
      <c r="E8" s="487">
        <v>558493</v>
      </c>
      <c r="F8" s="488">
        <f>+E8*1.05</f>
        <v>586417.65</v>
      </c>
      <c r="G8" s="488">
        <f>+F8*1.05</f>
        <v>615738.53250000009</v>
      </c>
      <c r="H8" s="488">
        <f>+G8*1.05</f>
        <v>646525.45912500017</v>
      </c>
      <c r="I8" s="488">
        <v>650000</v>
      </c>
      <c r="J8" s="550"/>
      <c r="K8" s="16"/>
      <c r="L8" s="16"/>
      <c r="M8" s="16"/>
      <c r="N8" s="16"/>
      <c r="O8" s="16"/>
      <c r="P8" s="517" t="s">
        <v>1350</v>
      </c>
      <c r="Q8" s="517" t="s">
        <v>1351</v>
      </c>
    </row>
    <row r="9" spans="1:17" ht="45">
      <c r="A9" s="548" t="s">
        <v>1352</v>
      </c>
      <c r="B9" s="681"/>
      <c r="C9" s="681"/>
      <c r="D9" s="511" t="s">
        <v>1212</v>
      </c>
      <c r="E9" s="487">
        <v>5096</v>
      </c>
      <c r="F9" s="487">
        <v>5850</v>
      </c>
      <c r="G9" s="487">
        <v>6000</v>
      </c>
      <c r="H9" s="487">
        <v>6250</v>
      </c>
      <c r="I9" s="487">
        <v>6250</v>
      </c>
      <c r="J9" s="550"/>
      <c r="K9" s="16"/>
      <c r="L9" s="16"/>
      <c r="M9" s="16"/>
      <c r="N9" s="16"/>
      <c r="O9" s="16"/>
      <c r="P9" s="517" t="s">
        <v>1353</v>
      </c>
      <c r="Q9" s="517"/>
    </row>
    <row r="10" spans="1:17" ht="107.45" customHeight="1">
      <c r="A10" s="548" t="s">
        <v>1354</v>
      </c>
      <c r="B10" s="681" t="s">
        <v>1321</v>
      </c>
      <c r="C10" s="681" t="s">
        <v>1322</v>
      </c>
      <c r="D10" s="511" t="s">
        <v>491</v>
      </c>
      <c r="E10" s="490">
        <v>130000</v>
      </c>
      <c r="F10" s="487">
        <v>200000</v>
      </c>
      <c r="G10" s="487">
        <v>250000</v>
      </c>
      <c r="H10" s="487">
        <v>250000</v>
      </c>
      <c r="I10" s="487">
        <v>200000</v>
      </c>
      <c r="J10" s="550"/>
      <c r="K10" s="16"/>
      <c r="L10" s="16"/>
      <c r="M10" s="16"/>
      <c r="N10" s="16"/>
      <c r="O10" s="16"/>
      <c r="P10" s="517" t="s">
        <v>1355</v>
      </c>
      <c r="Q10" s="517" t="s">
        <v>1356</v>
      </c>
    </row>
    <row r="11" spans="1:17" ht="112.9" customHeight="1">
      <c r="A11" s="548" t="s">
        <v>1357</v>
      </c>
      <c r="B11" s="681"/>
      <c r="C11" s="681"/>
      <c r="D11" s="511" t="s">
        <v>1229</v>
      </c>
      <c r="E11" s="489">
        <v>111</v>
      </c>
      <c r="F11" s="487">
        <v>14</v>
      </c>
      <c r="G11" s="487">
        <v>20</v>
      </c>
      <c r="H11" s="487">
        <v>20</v>
      </c>
      <c r="I11" s="487">
        <v>15</v>
      </c>
      <c r="J11" s="550"/>
      <c r="K11" s="16"/>
      <c r="L11" s="16"/>
      <c r="M11" s="16"/>
      <c r="N11" s="16"/>
      <c r="O11" s="16"/>
      <c r="P11" s="517" t="s">
        <v>1358</v>
      </c>
      <c r="Q11" s="517"/>
    </row>
    <row r="12" spans="1:17" ht="79.900000000000006" customHeight="1">
      <c r="A12" s="548" t="s">
        <v>1359</v>
      </c>
      <c r="B12" s="681" t="s">
        <v>1360</v>
      </c>
      <c r="C12" s="681" t="s">
        <v>1324</v>
      </c>
      <c r="D12" s="511" t="s">
        <v>1244</v>
      </c>
      <c r="E12" s="490">
        <v>130000</v>
      </c>
      <c r="F12" s="487">
        <v>200000</v>
      </c>
      <c r="G12" s="487">
        <v>250000</v>
      </c>
      <c r="H12" s="487">
        <v>250000</v>
      </c>
      <c r="I12" s="487">
        <v>200000</v>
      </c>
      <c r="J12" s="550"/>
      <c r="K12" s="16"/>
      <c r="L12" s="16"/>
      <c r="M12" s="16"/>
      <c r="N12" s="16"/>
      <c r="O12" s="16"/>
      <c r="P12" s="517" t="s">
        <v>1361</v>
      </c>
      <c r="Q12" s="517"/>
    </row>
    <row r="13" spans="1:17" ht="52.9" customHeight="1">
      <c r="A13" s="548" t="s">
        <v>1362</v>
      </c>
      <c r="B13" s="681"/>
      <c r="C13" s="681"/>
      <c r="D13" s="511" t="s">
        <v>1258</v>
      </c>
      <c r="E13" s="489">
        <v>4529</v>
      </c>
      <c r="F13" s="487">
        <v>6000</v>
      </c>
      <c r="G13" s="487">
        <f>+F13*1.05</f>
        <v>6300</v>
      </c>
      <c r="H13" s="487">
        <v>6500</v>
      </c>
      <c r="I13" s="487">
        <v>7000</v>
      </c>
      <c r="J13" s="550"/>
      <c r="K13" s="16"/>
      <c r="L13" s="16"/>
      <c r="M13" s="16"/>
      <c r="N13" s="16"/>
      <c r="O13" s="16"/>
      <c r="P13" s="517" t="s">
        <v>1361</v>
      </c>
      <c r="Q13" s="517"/>
    </row>
    <row r="14" spans="1:17" ht="106.9" customHeight="1">
      <c r="A14" s="548" t="s">
        <v>1032</v>
      </c>
      <c r="B14" s="681" t="s">
        <v>1325</v>
      </c>
      <c r="C14" s="681" t="s">
        <v>1326</v>
      </c>
      <c r="D14" s="511" t="s">
        <v>242</v>
      </c>
      <c r="E14" s="493">
        <v>1.21</v>
      </c>
      <c r="F14" s="493">
        <v>1.1599999999999999</v>
      </c>
      <c r="G14" s="493">
        <v>1.0900000000000001</v>
      </c>
      <c r="H14" s="493">
        <v>1.02</v>
      </c>
      <c r="I14" s="493">
        <v>0.98</v>
      </c>
      <c r="J14" s="550"/>
      <c r="K14" s="16"/>
      <c r="L14" s="16"/>
      <c r="M14" s="16"/>
      <c r="N14" s="16"/>
      <c r="O14" s="16"/>
      <c r="P14" s="517" t="s">
        <v>1363</v>
      </c>
      <c r="Q14" s="517" t="s">
        <v>1364</v>
      </c>
    </row>
    <row r="15" spans="1:17" ht="60">
      <c r="A15" s="548" t="s">
        <v>1365</v>
      </c>
      <c r="B15" s="681"/>
      <c r="C15" s="681"/>
      <c r="D15" s="511" t="s">
        <v>1277</v>
      </c>
      <c r="E15" s="491">
        <v>58</v>
      </c>
      <c r="F15" s="492">
        <v>0</v>
      </c>
      <c r="G15" s="493">
        <v>1</v>
      </c>
      <c r="H15" s="493">
        <v>2</v>
      </c>
      <c r="I15" s="493">
        <v>1</v>
      </c>
      <c r="J15" s="550"/>
      <c r="K15" s="16"/>
      <c r="L15" s="16"/>
      <c r="M15" s="16"/>
      <c r="N15" s="16"/>
      <c r="O15" s="16"/>
      <c r="P15" s="517" t="s">
        <v>1366</v>
      </c>
      <c r="Q15" s="517" t="s">
        <v>1367</v>
      </c>
    </row>
    <row r="16" spans="1:17" ht="60">
      <c r="A16" s="548" t="s">
        <v>1368</v>
      </c>
      <c r="B16" s="777" t="s">
        <v>1328</v>
      </c>
      <c r="C16" s="777" t="s">
        <v>1329</v>
      </c>
      <c r="D16" s="511" t="s">
        <v>1289</v>
      </c>
      <c r="E16" s="406" t="s">
        <v>1327</v>
      </c>
      <c r="F16" s="487">
        <v>1</v>
      </c>
      <c r="G16" s="487">
        <v>2</v>
      </c>
      <c r="H16" s="487">
        <v>3</v>
      </c>
      <c r="I16" s="487">
        <v>2</v>
      </c>
      <c r="J16" s="776"/>
      <c r="K16" s="776"/>
      <c r="L16" s="776"/>
      <c r="M16" s="776"/>
      <c r="N16" s="776"/>
      <c r="O16" s="776"/>
      <c r="P16" s="517" t="s">
        <v>1369</v>
      </c>
      <c r="Q16" s="517"/>
    </row>
    <row r="17" spans="1:17" ht="78" customHeight="1">
      <c r="A17" s="548" t="s">
        <v>1370</v>
      </c>
      <c r="B17" s="777"/>
      <c r="C17" s="777"/>
      <c r="D17" s="511" t="s">
        <v>1301</v>
      </c>
      <c r="E17" s="487">
        <v>4</v>
      </c>
      <c r="F17" s="487">
        <v>1</v>
      </c>
      <c r="G17" s="487">
        <v>1</v>
      </c>
      <c r="H17" s="487">
        <v>1</v>
      </c>
      <c r="I17" s="487">
        <v>1</v>
      </c>
      <c r="J17" s="776"/>
      <c r="K17" s="776"/>
      <c r="L17" s="776"/>
      <c r="M17" s="776"/>
      <c r="N17" s="776"/>
      <c r="O17" s="776"/>
      <c r="P17" s="517" t="s">
        <v>1371</v>
      </c>
      <c r="Q17" s="517"/>
    </row>
    <row r="19" spans="1:17">
      <c r="A19" s="516" t="s">
        <v>1159</v>
      </c>
    </row>
    <row r="20" spans="1:17">
      <c r="A20" s="516" t="s">
        <v>1158</v>
      </c>
    </row>
  </sheetData>
  <mergeCells count="29">
    <mergeCell ref="B6:B7"/>
    <mergeCell ref="C6:C7"/>
    <mergeCell ref="B8:B9"/>
    <mergeCell ref="A3:Q3"/>
    <mergeCell ref="A4:A5"/>
    <mergeCell ref="B4:B5"/>
    <mergeCell ref="C4:C5"/>
    <mergeCell ref="D4:D5"/>
    <mergeCell ref="F4:I4"/>
    <mergeCell ref="J4:M4"/>
    <mergeCell ref="N4:N5"/>
    <mergeCell ref="O4:O5"/>
    <mergeCell ref="P4:P5"/>
    <mergeCell ref="Q4:Q5"/>
    <mergeCell ref="C8:C9"/>
    <mergeCell ref="O16:O17"/>
    <mergeCell ref="B12:B13"/>
    <mergeCell ref="C12:C13"/>
    <mergeCell ref="B14:B15"/>
    <mergeCell ref="C14:C15"/>
    <mergeCell ref="B16:B17"/>
    <mergeCell ref="C16:C17"/>
    <mergeCell ref="J16:J17"/>
    <mergeCell ref="K16:K17"/>
    <mergeCell ref="L16:L17"/>
    <mergeCell ref="M16:M17"/>
    <mergeCell ref="N16:N17"/>
    <mergeCell ref="B10:B11"/>
    <mergeCell ref="C10:C1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C3720-A836-40CB-B121-DD63F96DE174}">
  <sheetPr>
    <tabColor rgb="FF00B050"/>
  </sheetPr>
  <dimension ref="A1:B8"/>
  <sheetViews>
    <sheetView zoomScale="78" zoomScaleNormal="85" workbookViewId="0">
      <selection activeCell="B8" sqref="A1:B8"/>
    </sheetView>
  </sheetViews>
  <sheetFormatPr baseColWidth="10" defaultColWidth="11.42578125" defaultRowHeight="15"/>
  <cols>
    <col min="1" max="1" width="67.85546875" customWidth="1"/>
    <col min="2" max="2" width="83.140625" style="30" customWidth="1"/>
  </cols>
  <sheetData>
    <row r="1" spans="1:2" ht="75" customHeight="1" thickBot="1">
      <c r="A1" s="567" t="s">
        <v>10</v>
      </c>
      <c r="B1" s="567"/>
    </row>
    <row r="2" spans="1:2">
      <c r="A2" s="11" t="s">
        <v>11</v>
      </c>
      <c r="B2" s="51" t="s">
        <v>12</v>
      </c>
    </row>
    <row r="3" spans="1:2" ht="45">
      <c r="A3" s="235" t="s">
        <v>785</v>
      </c>
      <c r="B3" s="29" t="s">
        <v>154</v>
      </c>
    </row>
    <row r="4" spans="1:2" ht="165">
      <c r="A4" s="235" t="s">
        <v>13</v>
      </c>
      <c r="B4" s="29" t="s">
        <v>723</v>
      </c>
    </row>
    <row r="5" spans="1:2" ht="180">
      <c r="A5" s="310" t="s">
        <v>14</v>
      </c>
      <c r="B5" s="29" t="s">
        <v>786</v>
      </c>
    </row>
    <row r="6" spans="1:2" ht="409.5">
      <c r="A6" s="235" t="s">
        <v>15</v>
      </c>
      <c r="B6" s="29" t="s">
        <v>787</v>
      </c>
    </row>
    <row r="7" spans="1:2" ht="105">
      <c r="A7" s="234" t="s">
        <v>16</v>
      </c>
      <c r="B7" s="29" t="s">
        <v>788</v>
      </c>
    </row>
    <row r="8" spans="1:2" ht="150">
      <c r="A8" s="310" t="s">
        <v>17</v>
      </c>
      <c r="B8" s="29" t="s">
        <v>155</v>
      </c>
    </row>
  </sheetData>
  <mergeCells count="1">
    <mergeCell ref="A1:B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6C362-553B-410C-86F7-269B860B2ED5}">
  <sheetPr>
    <tabColor rgb="FF00B050"/>
  </sheetPr>
  <dimension ref="A2:H38"/>
  <sheetViews>
    <sheetView topLeftCell="A8" zoomScale="96" zoomScaleNormal="85" workbookViewId="0">
      <selection activeCell="B10" sqref="B10"/>
    </sheetView>
  </sheetViews>
  <sheetFormatPr baseColWidth="10" defaultColWidth="9.140625" defaultRowHeight="15"/>
  <cols>
    <col min="1" max="1" width="26.7109375" customWidth="1"/>
    <col min="2" max="3" width="30.7109375" customWidth="1"/>
    <col min="4" max="4" width="30.7109375" style="10" customWidth="1"/>
    <col min="5" max="5" width="44.42578125" customWidth="1"/>
    <col min="6" max="7" width="30.7109375" style="32" customWidth="1"/>
    <col min="8" max="8" width="36.5703125" bestFit="1" customWidth="1"/>
  </cols>
  <sheetData>
    <row r="2" spans="1:8" ht="18.75">
      <c r="A2" s="572" t="s">
        <v>725</v>
      </c>
      <c r="B2" s="572"/>
      <c r="C2" s="572"/>
      <c r="D2" s="572"/>
      <c r="E2" s="572"/>
      <c r="F2" s="572"/>
      <c r="G2" s="572"/>
    </row>
    <row r="3" spans="1:8" ht="30">
      <c r="A3" s="18" t="s">
        <v>724</v>
      </c>
      <c r="B3" s="18" t="s">
        <v>18</v>
      </c>
      <c r="C3" s="18" t="s">
        <v>19</v>
      </c>
      <c r="D3" s="18" t="s">
        <v>20</v>
      </c>
      <c r="E3" s="18" t="s">
        <v>21</v>
      </c>
      <c r="F3" s="18" t="s">
        <v>22</v>
      </c>
      <c r="G3" s="18" t="s">
        <v>23</v>
      </c>
    </row>
    <row r="4" spans="1:8" ht="242.25" customHeight="1">
      <c r="A4" s="142" t="s">
        <v>789</v>
      </c>
      <c r="B4" s="553" t="s">
        <v>172</v>
      </c>
      <c r="C4" s="102" t="s">
        <v>173</v>
      </c>
      <c r="D4" s="103" t="s">
        <v>174</v>
      </c>
      <c r="E4" s="103" t="s">
        <v>175</v>
      </c>
      <c r="F4" s="103" t="s">
        <v>236</v>
      </c>
      <c r="G4" s="102" t="s">
        <v>815</v>
      </c>
      <c r="H4" s="58"/>
    </row>
    <row r="5" spans="1:8" ht="42" customHeight="1">
      <c r="A5" s="142" t="s">
        <v>789</v>
      </c>
      <c r="B5" s="576" t="s">
        <v>165</v>
      </c>
      <c r="C5" s="102" t="s">
        <v>730</v>
      </c>
      <c r="D5" s="570" t="s">
        <v>167</v>
      </c>
      <c r="E5" s="570" t="s">
        <v>168</v>
      </c>
      <c r="F5" s="570" t="s">
        <v>236</v>
      </c>
      <c r="G5" s="580" t="s">
        <v>815</v>
      </c>
    </row>
    <row r="6" spans="1:8" ht="42.75" customHeight="1">
      <c r="A6" s="573" t="s">
        <v>789</v>
      </c>
      <c r="B6" s="577"/>
      <c r="C6" s="102" t="s">
        <v>171</v>
      </c>
      <c r="D6" s="579"/>
      <c r="E6" s="579"/>
      <c r="F6" s="579"/>
      <c r="G6" s="581"/>
    </row>
    <row r="7" spans="1:8" ht="37.5" customHeight="1">
      <c r="A7" s="574"/>
      <c r="B7" s="578"/>
      <c r="C7" s="466" t="s">
        <v>1170</v>
      </c>
      <c r="D7" s="571"/>
      <c r="E7" s="571"/>
      <c r="F7" s="571"/>
      <c r="G7" s="582"/>
    </row>
    <row r="8" spans="1:8" ht="129.75" customHeight="1">
      <c r="A8" s="575"/>
      <c r="B8" s="102" t="s">
        <v>1049</v>
      </c>
      <c r="C8" s="409" t="s">
        <v>1052</v>
      </c>
      <c r="D8" s="103" t="s">
        <v>167</v>
      </c>
      <c r="E8" s="103" t="s">
        <v>168</v>
      </c>
      <c r="F8" s="103" t="s">
        <v>236</v>
      </c>
      <c r="G8" s="102" t="s">
        <v>815</v>
      </c>
    </row>
    <row r="9" spans="1:8" ht="123.75" customHeight="1">
      <c r="A9" s="300" t="s">
        <v>791</v>
      </c>
      <c r="B9" s="554" t="s">
        <v>183</v>
      </c>
      <c r="C9" s="289"/>
      <c r="D9" s="103"/>
      <c r="E9" s="103" t="s">
        <v>188</v>
      </c>
      <c r="F9" s="103" t="s">
        <v>706</v>
      </c>
      <c r="G9" s="103" t="s">
        <v>705</v>
      </c>
    </row>
    <row r="10" spans="1:8" ht="216" customHeight="1">
      <c r="A10" s="313" t="s">
        <v>726</v>
      </c>
      <c r="B10" s="554" t="s">
        <v>29</v>
      </c>
      <c r="C10" s="103" t="s">
        <v>43</v>
      </c>
      <c r="D10" s="103" t="s">
        <v>31</v>
      </c>
      <c r="E10" s="103" t="s">
        <v>42</v>
      </c>
      <c r="F10" s="102" t="s">
        <v>33</v>
      </c>
      <c r="G10" s="102" t="s">
        <v>693</v>
      </c>
    </row>
    <row r="11" spans="1:8" ht="207.75" customHeight="1">
      <c r="A11" s="313" t="s">
        <v>726</v>
      </c>
      <c r="B11" s="103" t="s">
        <v>29</v>
      </c>
      <c r="C11" s="103" t="s">
        <v>41</v>
      </c>
      <c r="D11" s="103" t="s">
        <v>31</v>
      </c>
      <c r="E11" s="103" t="s">
        <v>42</v>
      </c>
      <c r="F11" s="102" t="s">
        <v>33</v>
      </c>
      <c r="G11" s="102" t="s">
        <v>693</v>
      </c>
    </row>
    <row r="12" spans="1:8" ht="212.25" customHeight="1">
      <c r="A12" s="313" t="s">
        <v>726</v>
      </c>
      <c r="B12" s="103" t="s">
        <v>29</v>
      </c>
      <c r="C12" s="103" t="s">
        <v>30</v>
      </c>
      <c r="D12" s="103" t="s">
        <v>31</v>
      </c>
      <c r="E12" s="103" t="s">
        <v>32</v>
      </c>
      <c r="F12" s="102" t="s">
        <v>33</v>
      </c>
      <c r="G12" s="102" t="s">
        <v>34</v>
      </c>
    </row>
    <row r="13" spans="1:8" ht="229.5" customHeight="1">
      <c r="A13" s="313" t="s">
        <v>726</v>
      </c>
      <c r="B13" s="103" t="s">
        <v>44</v>
      </c>
      <c r="C13" s="103" t="s">
        <v>48</v>
      </c>
      <c r="D13" s="103" t="s">
        <v>31</v>
      </c>
      <c r="E13" s="301" t="s">
        <v>46</v>
      </c>
      <c r="F13" s="102" t="s">
        <v>33</v>
      </c>
      <c r="G13" s="102" t="s">
        <v>37</v>
      </c>
    </row>
    <row r="14" spans="1:8" ht="235.5" customHeight="1">
      <c r="A14" s="313" t="s">
        <v>726</v>
      </c>
      <c r="B14" s="103" t="s">
        <v>44</v>
      </c>
      <c r="C14" s="103" t="s">
        <v>49</v>
      </c>
      <c r="D14" s="103" t="s">
        <v>50</v>
      </c>
      <c r="E14" s="301" t="s">
        <v>46</v>
      </c>
      <c r="F14" s="102" t="s">
        <v>33</v>
      </c>
      <c r="G14" s="102" t="s">
        <v>40</v>
      </c>
    </row>
    <row r="15" spans="1:8" ht="218.25" customHeight="1">
      <c r="A15" s="313" t="s">
        <v>726</v>
      </c>
      <c r="B15" s="103" t="s">
        <v>44</v>
      </c>
      <c r="C15" s="103" t="s">
        <v>51</v>
      </c>
      <c r="D15" s="103" t="s">
        <v>50</v>
      </c>
      <c r="E15" s="301" t="s">
        <v>46</v>
      </c>
      <c r="F15" s="102" t="s">
        <v>33</v>
      </c>
      <c r="G15" s="102" t="s">
        <v>40</v>
      </c>
    </row>
    <row r="16" spans="1:8" ht="211.5" customHeight="1">
      <c r="A16" s="313" t="s">
        <v>726</v>
      </c>
      <c r="B16" s="103" t="s">
        <v>44</v>
      </c>
      <c r="C16" s="103" t="s">
        <v>57</v>
      </c>
      <c r="D16" s="103" t="s">
        <v>50</v>
      </c>
      <c r="E16" s="301" t="s">
        <v>46</v>
      </c>
      <c r="F16" s="102" t="s">
        <v>58</v>
      </c>
      <c r="G16" s="102" t="s">
        <v>40</v>
      </c>
    </row>
    <row r="17" spans="1:7" ht="142.5" customHeight="1">
      <c r="A17" s="313" t="s">
        <v>726</v>
      </c>
      <c r="B17" s="103" t="s">
        <v>44</v>
      </c>
      <c r="C17" s="103" t="s">
        <v>59</v>
      </c>
      <c r="D17" s="103" t="s">
        <v>50</v>
      </c>
      <c r="E17" s="301" t="s">
        <v>46</v>
      </c>
      <c r="F17" s="102" t="s">
        <v>58</v>
      </c>
      <c r="G17" s="102" t="s">
        <v>40</v>
      </c>
    </row>
    <row r="18" spans="1:7" ht="224.25" customHeight="1">
      <c r="A18" s="313" t="s">
        <v>726</v>
      </c>
      <c r="B18" s="103" t="s">
        <v>52</v>
      </c>
      <c r="C18" s="103" t="s">
        <v>53</v>
      </c>
      <c r="D18" s="103" t="s">
        <v>50</v>
      </c>
      <c r="E18" s="103" t="s">
        <v>54</v>
      </c>
      <c r="F18" s="102" t="s">
        <v>33</v>
      </c>
      <c r="G18" s="102" t="s">
        <v>691</v>
      </c>
    </row>
    <row r="19" spans="1:7" ht="177.75" customHeight="1">
      <c r="A19" s="313" t="s">
        <v>726</v>
      </c>
      <c r="B19" s="103" t="s">
        <v>29</v>
      </c>
      <c r="C19" s="103" t="s">
        <v>55</v>
      </c>
      <c r="D19" s="103" t="s">
        <v>50</v>
      </c>
      <c r="E19" s="103" t="s">
        <v>56</v>
      </c>
      <c r="F19" s="102" t="s">
        <v>33</v>
      </c>
      <c r="G19" s="102" t="s">
        <v>40</v>
      </c>
    </row>
    <row r="20" spans="1:7" ht="166.5" hidden="1">
      <c r="A20" s="313" t="s">
        <v>726</v>
      </c>
      <c r="B20" s="103" t="s">
        <v>62</v>
      </c>
      <c r="C20" s="103" t="s">
        <v>63</v>
      </c>
      <c r="D20" s="103" t="s">
        <v>64</v>
      </c>
      <c r="E20" s="301" t="s">
        <v>65</v>
      </c>
      <c r="F20" s="102" t="s">
        <v>66</v>
      </c>
      <c r="G20" s="102" t="s">
        <v>40</v>
      </c>
    </row>
    <row r="21" spans="1:7" ht="217.5">
      <c r="A21" s="313" t="s">
        <v>726</v>
      </c>
      <c r="B21" s="103" t="s">
        <v>44</v>
      </c>
      <c r="C21" s="103" t="s">
        <v>45</v>
      </c>
      <c r="D21" s="103" t="s">
        <v>31</v>
      </c>
      <c r="E21" s="301" t="s">
        <v>46</v>
      </c>
      <c r="F21" s="102" t="s">
        <v>33</v>
      </c>
      <c r="G21" s="102" t="s">
        <v>694</v>
      </c>
    </row>
    <row r="22" spans="1:7" ht="217.5">
      <c r="A22" s="313" t="s">
        <v>726</v>
      </c>
      <c r="B22" s="103" t="s">
        <v>44</v>
      </c>
      <c r="C22" s="103" t="s">
        <v>47</v>
      </c>
      <c r="D22" s="103" t="s">
        <v>31</v>
      </c>
      <c r="E22" s="301" t="s">
        <v>46</v>
      </c>
      <c r="F22" s="102" t="s">
        <v>33</v>
      </c>
      <c r="G22" s="102" t="s">
        <v>40</v>
      </c>
    </row>
    <row r="23" spans="1:7" ht="191.25">
      <c r="A23" s="313" t="s">
        <v>726</v>
      </c>
      <c r="B23" s="103" t="s">
        <v>29</v>
      </c>
      <c r="C23" s="103" t="s">
        <v>38</v>
      </c>
      <c r="D23" s="103" t="s">
        <v>31</v>
      </c>
      <c r="E23" s="103" t="s">
        <v>39</v>
      </c>
      <c r="F23" s="102" t="s">
        <v>33</v>
      </c>
      <c r="G23" s="102" t="s">
        <v>693</v>
      </c>
    </row>
    <row r="24" spans="1:7" ht="217.5">
      <c r="A24" s="313" t="s">
        <v>726</v>
      </c>
      <c r="B24" s="103" t="s">
        <v>44</v>
      </c>
      <c r="C24" s="103" t="s">
        <v>60</v>
      </c>
      <c r="D24" s="103" t="s">
        <v>50</v>
      </c>
      <c r="E24" s="301" t="s">
        <v>61</v>
      </c>
      <c r="F24" s="102" t="s">
        <v>58</v>
      </c>
      <c r="G24" s="102" t="s">
        <v>40</v>
      </c>
    </row>
    <row r="25" spans="1:7" ht="204">
      <c r="A25" s="313" t="s">
        <v>726</v>
      </c>
      <c r="B25" s="103" t="s">
        <v>29</v>
      </c>
      <c r="C25" s="103" t="s">
        <v>35</v>
      </c>
      <c r="D25" s="103" t="s">
        <v>31</v>
      </c>
      <c r="E25" s="103" t="s">
        <v>36</v>
      </c>
      <c r="F25" s="102" t="s">
        <v>33</v>
      </c>
      <c r="G25" s="102" t="s">
        <v>691</v>
      </c>
    </row>
    <row r="26" spans="1:7" ht="87" customHeight="1">
      <c r="A26" s="313" t="s">
        <v>726</v>
      </c>
      <c r="B26" s="103" t="s">
        <v>24</v>
      </c>
      <c r="C26" s="103" t="s">
        <v>25</v>
      </c>
      <c r="D26" s="103" t="s">
        <v>26</v>
      </c>
      <c r="E26" s="103" t="s">
        <v>27</v>
      </c>
      <c r="F26" s="102" t="s">
        <v>28</v>
      </c>
      <c r="G26" s="102" t="s">
        <v>692</v>
      </c>
    </row>
    <row r="27" spans="1:7" ht="51">
      <c r="A27" s="313" t="s">
        <v>792</v>
      </c>
      <c r="B27" s="553" t="s">
        <v>238</v>
      </c>
      <c r="C27" s="103" t="s">
        <v>239</v>
      </c>
      <c r="D27" s="103" t="s">
        <v>240</v>
      </c>
      <c r="E27" s="295" t="s">
        <v>241</v>
      </c>
      <c r="F27" s="103" t="s">
        <v>698</v>
      </c>
      <c r="G27" s="103" t="s">
        <v>700</v>
      </c>
    </row>
    <row r="28" spans="1:7" ht="51">
      <c r="A28" s="314" t="s">
        <v>747</v>
      </c>
      <c r="B28" s="103" t="s">
        <v>223</v>
      </c>
      <c r="C28" s="103" t="s">
        <v>225</v>
      </c>
      <c r="D28" s="103" t="s">
        <v>219</v>
      </c>
      <c r="E28" s="103" t="s">
        <v>221</v>
      </c>
      <c r="F28" s="103" t="s">
        <v>697</v>
      </c>
      <c r="G28" s="103" t="s">
        <v>717</v>
      </c>
    </row>
    <row r="29" spans="1:7" ht="38.25">
      <c r="A29" s="314" t="s">
        <v>747</v>
      </c>
      <c r="B29" s="103" t="s">
        <v>223</v>
      </c>
      <c r="C29" s="103" t="s">
        <v>835</v>
      </c>
      <c r="D29" s="103" t="s">
        <v>219</v>
      </c>
      <c r="E29" s="103" t="s">
        <v>221</v>
      </c>
      <c r="F29" s="103" t="s">
        <v>697</v>
      </c>
      <c r="G29" s="103" t="s">
        <v>717</v>
      </c>
    </row>
    <row r="30" spans="1:7" ht="38.25">
      <c r="A30" s="314" t="s">
        <v>747</v>
      </c>
      <c r="B30" s="103" t="s">
        <v>223</v>
      </c>
      <c r="C30" s="103" t="s">
        <v>224</v>
      </c>
      <c r="D30" s="103" t="s">
        <v>219</v>
      </c>
      <c r="E30" s="103" t="s">
        <v>220</v>
      </c>
      <c r="F30" s="103" t="s">
        <v>697</v>
      </c>
      <c r="G30" s="103" t="s">
        <v>717</v>
      </c>
    </row>
    <row r="31" spans="1:7" ht="38.25">
      <c r="A31" s="315" t="s">
        <v>747</v>
      </c>
      <c r="B31" s="295" t="s">
        <v>223</v>
      </c>
      <c r="C31" s="295" t="s">
        <v>748</v>
      </c>
      <c r="D31" s="295" t="s">
        <v>219</v>
      </c>
      <c r="E31" s="295" t="s">
        <v>227</v>
      </c>
      <c r="F31" s="103" t="s">
        <v>697</v>
      </c>
      <c r="G31" s="103" t="s">
        <v>717</v>
      </c>
    </row>
    <row r="32" spans="1:7" ht="38.25">
      <c r="A32" s="314" t="s">
        <v>747</v>
      </c>
      <c r="B32" s="103" t="s">
        <v>223</v>
      </c>
      <c r="C32" s="103" t="s">
        <v>749</v>
      </c>
      <c r="D32" s="103" t="s">
        <v>219</v>
      </c>
      <c r="E32" s="103" t="s">
        <v>228</v>
      </c>
      <c r="F32" s="103" t="s">
        <v>697</v>
      </c>
      <c r="G32" s="103" t="s">
        <v>717</v>
      </c>
    </row>
    <row r="33" spans="1:7" ht="38.25">
      <c r="A33" s="314" t="s">
        <v>793</v>
      </c>
      <c r="B33" s="553" t="s">
        <v>752</v>
      </c>
      <c r="C33" s="102" t="s">
        <v>751</v>
      </c>
      <c r="D33" s="94" t="s">
        <v>231</v>
      </c>
      <c r="E33" s="94" t="s">
        <v>232</v>
      </c>
      <c r="F33" s="103" t="s">
        <v>720</v>
      </c>
      <c r="G33" s="103" t="s">
        <v>715</v>
      </c>
    </row>
    <row r="34" spans="1:7" ht="38.25">
      <c r="A34" s="314" t="s">
        <v>793</v>
      </c>
      <c r="B34" s="312" t="s">
        <v>234</v>
      </c>
      <c r="C34" s="102" t="s">
        <v>244</v>
      </c>
      <c r="D34" s="94" t="s">
        <v>231</v>
      </c>
      <c r="E34" s="94" t="s">
        <v>232</v>
      </c>
      <c r="F34" s="103" t="s">
        <v>720</v>
      </c>
      <c r="G34" s="103" t="s">
        <v>715</v>
      </c>
    </row>
    <row r="35" spans="1:7" ht="51.75" customHeight="1">
      <c r="A35" s="314" t="s">
        <v>793</v>
      </c>
      <c r="B35" s="553" t="s">
        <v>753</v>
      </c>
      <c r="C35" s="311" t="s">
        <v>754</v>
      </c>
      <c r="D35" s="94" t="s">
        <v>231</v>
      </c>
      <c r="E35" s="94" t="s">
        <v>232</v>
      </c>
      <c r="F35" s="103" t="s">
        <v>720</v>
      </c>
      <c r="G35" s="103" t="s">
        <v>715</v>
      </c>
    </row>
    <row r="36" spans="1:7" ht="38.25">
      <c r="A36" s="314" t="s">
        <v>793</v>
      </c>
      <c r="B36" s="312" t="s">
        <v>233</v>
      </c>
      <c r="C36" s="102" t="s">
        <v>242</v>
      </c>
      <c r="D36" s="94" t="s">
        <v>229</v>
      </c>
      <c r="E36" s="103" t="s">
        <v>230</v>
      </c>
      <c r="F36" s="103" t="s">
        <v>720</v>
      </c>
      <c r="G36" s="103" t="s">
        <v>715</v>
      </c>
    </row>
    <row r="37" spans="1:7" ht="57" customHeight="1">
      <c r="A37" s="316" t="s">
        <v>795</v>
      </c>
      <c r="B37" s="553" t="s">
        <v>1029</v>
      </c>
      <c r="C37" s="102" t="s">
        <v>736</v>
      </c>
      <c r="D37" s="103" t="s">
        <v>178</v>
      </c>
      <c r="E37" s="568" t="s">
        <v>1169</v>
      </c>
      <c r="F37" s="570" t="s">
        <v>1171</v>
      </c>
      <c r="G37" s="570" t="s">
        <v>702</v>
      </c>
    </row>
    <row r="38" spans="1:7" ht="43.5" customHeight="1">
      <c r="A38" s="316" t="s">
        <v>795</v>
      </c>
      <c r="B38" s="102" t="s">
        <v>1029</v>
      </c>
      <c r="C38" s="102" t="s">
        <v>1071</v>
      </c>
      <c r="D38" s="103" t="s">
        <v>178</v>
      </c>
      <c r="E38" s="569"/>
      <c r="F38" s="571"/>
      <c r="G38" s="571"/>
    </row>
  </sheetData>
  <autoFilter ref="A3:G38" xr:uid="{CC76C362-553B-410C-86F7-269B860B2ED5}">
    <sortState xmlns:xlrd2="http://schemas.microsoft.com/office/spreadsheetml/2017/richdata2" ref="A34:G36">
      <sortCondition ref="C3:C38"/>
    </sortState>
  </autoFilter>
  <mergeCells count="10">
    <mergeCell ref="E37:E38"/>
    <mergeCell ref="F37:F38"/>
    <mergeCell ref="G37:G38"/>
    <mergeCell ref="A2:G2"/>
    <mergeCell ref="A6:A8"/>
    <mergeCell ref="B5:B7"/>
    <mergeCell ref="D5:D7"/>
    <mergeCell ref="E5:E7"/>
    <mergeCell ref="F5:F7"/>
    <mergeCell ref="G5:G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91C39-5BE5-4EE4-A48B-0D39B4B025AC}">
  <sheetPr>
    <tabColor rgb="FF00B050"/>
  </sheetPr>
  <dimension ref="B2:F54"/>
  <sheetViews>
    <sheetView topLeftCell="A37" zoomScale="85" zoomScaleNormal="160" workbookViewId="0">
      <selection activeCell="B6" sqref="B6:C6"/>
    </sheetView>
  </sheetViews>
  <sheetFormatPr baseColWidth="10" defaultColWidth="9.140625" defaultRowHeight="15"/>
  <cols>
    <col min="2" max="2" width="35.140625" customWidth="1"/>
    <col min="3" max="3" width="85.28515625" customWidth="1"/>
  </cols>
  <sheetData>
    <row r="2" spans="2:3" ht="18.75">
      <c r="B2" s="587" t="s">
        <v>67</v>
      </c>
      <c r="C2" s="587"/>
    </row>
    <row r="3" spans="2:3" ht="15.75">
      <c r="B3" s="591" t="s">
        <v>726</v>
      </c>
      <c r="C3" s="591"/>
    </row>
    <row r="4" spans="2:3" ht="72" customHeight="1">
      <c r="B4" s="317" t="s">
        <v>68</v>
      </c>
      <c r="C4" s="320" t="s">
        <v>1168</v>
      </c>
    </row>
    <row r="5" spans="2:3" ht="31.5">
      <c r="B5" s="321" t="s">
        <v>69</v>
      </c>
      <c r="C5" s="322" t="s">
        <v>756</v>
      </c>
    </row>
    <row r="6" spans="2:3" ht="164.25" customHeight="1">
      <c r="B6" s="588" t="s">
        <v>816</v>
      </c>
      <c r="C6" s="588"/>
    </row>
    <row r="7" spans="2:3" ht="66.75" customHeight="1">
      <c r="B7" s="585" t="s">
        <v>850</v>
      </c>
      <c r="C7" s="586"/>
    </row>
    <row r="8" spans="2:3" ht="15.75">
      <c r="B8" s="323"/>
      <c r="C8" s="323"/>
    </row>
    <row r="9" spans="2:3" ht="15.75">
      <c r="B9" s="323"/>
      <c r="C9" s="323"/>
    </row>
    <row r="10" spans="2:3" ht="15.75">
      <c r="B10" s="589" t="s">
        <v>67</v>
      </c>
      <c r="C10" s="589"/>
    </row>
    <row r="11" spans="2:3" ht="18.75" customHeight="1">
      <c r="B11" s="590" t="s">
        <v>796</v>
      </c>
      <c r="C11" s="590"/>
    </row>
    <row r="12" spans="2:3" ht="62.25" customHeight="1">
      <c r="B12" s="317" t="s">
        <v>68</v>
      </c>
      <c r="C12" s="465" t="s">
        <v>1166</v>
      </c>
    </row>
    <row r="13" spans="2:3" ht="31.5">
      <c r="B13" s="321" t="s">
        <v>69</v>
      </c>
      <c r="C13" s="324" t="s">
        <v>797</v>
      </c>
    </row>
    <row r="14" spans="2:3" ht="123" customHeight="1">
      <c r="B14" s="588" t="s">
        <v>798</v>
      </c>
      <c r="C14" s="588"/>
    </row>
    <row r="15" spans="2:3" ht="48" customHeight="1">
      <c r="B15" s="585" t="s">
        <v>1127</v>
      </c>
      <c r="C15" s="586"/>
    </row>
    <row r="16" spans="2:3" ht="15.75">
      <c r="B16" s="323"/>
      <c r="C16" s="323"/>
    </row>
    <row r="17" spans="2:3" ht="15.75">
      <c r="B17" s="323"/>
      <c r="C17" s="323"/>
    </row>
    <row r="18" spans="2:3" ht="15.75">
      <c r="B18" s="592" t="s">
        <v>67</v>
      </c>
      <c r="C18" s="592"/>
    </row>
    <row r="19" spans="2:3" ht="15.75">
      <c r="B19" s="583" t="s">
        <v>789</v>
      </c>
      <c r="C19" s="584"/>
    </row>
    <row r="20" spans="2:3" ht="63">
      <c r="B20" s="318" t="s">
        <v>68</v>
      </c>
      <c r="C20" s="320" t="s">
        <v>1167</v>
      </c>
    </row>
    <row r="21" spans="2:3" ht="47.25">
      <c r="B21" s="325" t="s">
        <v>69</v>
      </c>
      <c r="C21" s="324" t="s">
        <v>799</v>
      </c>
    </row>
    <row r="22" spans="2:3" ht="84" customHeight="1">
      <c r="B22" s="586" t="s">
        <v>1336</v>
      </c>
      <c r="C22" s="586"/>
    </row>
    <row r="23" spans="2:3" ht="86.25" customHeight="1">
      <c r="B23" s="585" t="s">
        <v>1129</v>
      </c>
      <c r="C23" s="586"/>
    </row>
    <row r="24" spans="2:3" ht="15.75">
      <c r="B24" s="323"/>
      <c r="C24" s="323"/>
    </row>
    <row r="25" spans="2:3" ht="15.75">
      <c r="B25" s="589" t="s">
        <v>67</v>
      </c>
      <c r="C25" s="589"/>
    </row>
    <row r="26" spans="2:3" ht="15.75">
      <c r="B26" s="583" t="s">
        <v>794</v>
      </c>
      <c r="C26" s="584"/>
    </row>
    <row r="27" spans="2:3" ht="15.75">
      <c r="B27" s="318" t="s">
        <v>68</v>
      </c>
      <c r="C27" s="320" t="s">
        <v>801</v>
      </c>
    </row>
    <row r="28" spans="2:3" ht="31.5">
      <c r="B28" s="325" t="s">
        <v>69</v>
      </c>
      <c r="C28" s="324" t="s">
        <v>800</v>
      </c>
    </row>
    <row r="29" spans="2:3" ht="81" customHeight="1">
      <c r="B29" s="586" t="s">
        <v>1335</v>
      </c>
      <c r="C29" s="586"/>
    </row>
    <row r="30" spans="2:3" ht="50.25" customHeight="1">
      <c r="B30" s="585" t="s">
        <v>1128</v>
      </c>
      <c r="C30" s="586"/>
    </row>
    <row r="31" spans="2:3" ht="15.75">
      <c r="B31" s="323"/>
      <c r="C31" s="323"/>
    </row>
    <row r="32" spans="2:3" ht="15.75">
      <c r="B32" s="323"/>
      <c r="C32" s="323"/>
    </row>
    <row r="33" spans="2:6" ht="15.75">
      <c r="B33" s="593" t="s">
        <v>67</v>
      </c>
      <c r="C33" s="593"/>
    </row>
    <row r="34" spans="2:6" ht="15.75">
      <c r="B34" s="583" t="s">
        <v>790</v>
      </c>
      <c r="C34" s="584"/>
    </row>
    <row r="35" spans="2:6" ht="15.75">
      <c r="B35" s="319" t="s">
        <v>68</v>
      </c>
      <c r="C35" s="317" t="s">
        <v>183</v>
      </c>
    </row>
    <row r="36" spans="2:6" ht="31.5">
      <c r="B36" s="326" t="s">
        <v>69</v>
      </c>
      <c r="C36" s="324" t="s">
        <v>802</v>
      </c>
    </row>
    <row r="37" spans="2:6" ht="98.25" customHeight="1">
      <c r="B37" s="586" t="s">
        <v>1333</v>
      </c>
      <c r="C37" s="586"/>
    </row>
    <row r="38" spans="2:6" ht="37.5" customHeight="1">
      <c r="B38" s="586" t="s">
        <v>1334</v>
      </c>
      <c r="C38" s="586"/>
    </row>
    <row r="39" spans="2:6" ht="15.75">
      <c r="B39" s="323"/>
      <c r="C39" s="323"/>
    </row>
    <row r="40" spans="2:6" ht="15.75">
      <c r="B40" s="323"/>
      <c r="C40" s="323"/>
    </row>
    <row r="41" spans="2:6" ht="15.75">
      <c r="B41" s="589" t="s">
        <v>67</v>
      </c>
      <c r="C41" s="589"/>
    </row>
    <row r="42" spans="2:6" ht="15.75">
      <c r="B42" s="583" t="s">
        <v>747</v>
      </c>
      <c r="C42" s="584"/>
    </row>
    <row r="43" spans="2:6" ht="15.75">
      <c r="B43" s="319" t="s">
        <v>68</v>
      </c>
      <c r="C43" s="320" t="s">
        <v>223</v>
      </c>
    </row>
    <row r="44" spans="2:6" ht="31.5">
      <c r="B44" s="326" t="s">
        <v>69</v>
      </c>
      <c r="C44" s="327" t="s">
        <v>767</v>
      </c>
    </row>
    <row r="45" spans="2:6" ht="41.25" customHeight="1">
      <c r="B45" s="585" t="s">
        <v>757</v>
      </c>
      <c r="C45" s="586"/>
      <c r="F45" s="400"/>
    </row>
    <row r="46" spans="2:6" ht="66" customHeight="1">
      <c r="B46" s="585" t="s">
        <v>1126</v>
      </c>
      <c r="C46" s="586"/>
      <c r="F46" s="400"/>
    </row>
    <row r="47" spans="2:6" ht="15.75">
      <c r="B47" s="54" t="s">
        <v>1048</v>
      </c>
      <c r="C47" s="323"/>
      <c r="F47" s="400"/>
    </row>
    <row r="48" spans="2:6" ht="15.75">
      <c r="B48" s="323"/>
      <c r="C48" s="323"/>
      <c r="F48" s="400"/>
    </row>
    <row r="49" spans="2:3" ht="15.75">
      <c r="B49" s="593" t="s">
        <v>67</v>
      </c>
      <c r="C49" s="593"/>
    </row>
    <row r="50" spans="2:3" ht="15.75">
      <c r="B50" s="583" t="s">
        <v>793</v>
      </c>
      <c r="C50" s="584"/>
    </row>
    <row r="51" spans="2:3" ht="55.5" customHeight="1">
      <c r="B51" s="318" t="s">
        <v>68</v>
      </c>
      <c r="C51" s="328" t="s">
        <v>1122</v>
      </c>
    </row>
    <row r="52" spans="2:3" ht="31.5">
      <c r="B52" s="325" t="s">
        <v>69</v>
      </c>
      <c r="C52" s="324" t="s">
        <v>768</v>
      </c>
    </row>
    <row r="53" spans="2:3" ht="68.25" customHeight="1">
      <c r="B53" s="586" t="s">
        <v>1332</v>
      </c>
      <c r="C53" s="586"/>
    </row>
    <row r="54" spans="2:3" ht="55.5" customHeight="1">
      <c r="B54" s="588" t="s">
        <v>817</v>
      </c>
      <c r="C54" s="588"/>
    </row>
  </sheetData>
  <mergeCells count="28">
    <mergeCell ref="B45:C45"/>
    <mergeCell ref="B46:C46"/>
    <mergeCell ref="B49:C49"/>
    <mergeCell ref="B53:C53"/>
    <mergeCell ref="B54:C54"/>
    <mergeCell ref="B50:C50"/>
    <mergeCell ref="B33:C33"/>
    <mergeCell ref="B37:C37"/>
    <mergeCell ref="B38:C38"/>
    <mergeCell ref="B34:C34"/>
    <mergeCell ref="B19:C19"/>
    <mergeCell ref="B26:C26"/>
    <mergeCell ref="B42:C42"/>
    <mergeCell ref="B15:C15"/>
    <mergeCell ref="B2:C2"/>
    <mergeCell ref="B6:C6"/>
    <mergeCell ref="B7:C7"/>
    <mergeCell ref="B10:C10"/>
    <mergeCell ref="B14:C14"/>
    <mergeCell ref="B11:C11"/>
    <mergeCell ref="B3:C3"/>
    <mergeCell ref="B41:C41"/>
    <mergeCell ref="B18:C18"/>
    <mergeCell ref="B22:C22"/>
    <mergeCell ref="B23:C23"/>
    <mergeCell ref="B25:C25"/>
    <mergeCell ref="B29:C29"/>
    <mergeCell ref="B30:C3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8827A-464E-4433-B648-E4B1833B3B83}">
  <sheetPr>
    <tabColor rgb="FF00B050"/>
  </sheetPr>
  <dimension ref="A1:C8"/>
  <sheetViews>
    <sheetView topLeftCell="A5" zoomScale="91" zoomScaleNormal="85" workbookViewId="0">
      <selection activeCell="B6" sqref="B6"/>
    </sheetView>
  </sheetViews>
  <sheetFormatPr baseColWidth="10" defaultColWidth="9.140625" defaultRowHeight="15"/>
  <cols>
    <col min="1" max="1" width="30.7109375" customWidth="1"/>
    <col min="2" max="2" width="120.7109375" customWidth="1"/>
    <col min="3" max="3" width="23.140625" customWidth="1"/>
  </cols>
  <sheetData>
    <row r="1" spans="1:3">
      <c r="A1" t="s">
        <v>1047</v>
      </c>
    </row>
    <row r="2" spans="1:3" ht="19.5" thickBot="1">
      <c r="A2" s="559" t="s">
        <v>70</v>
      </c>
      <c r="B2" s="559"/>
    </row>
    <row r="3" spans="1:3" ht="257.25" customHeight="1" thickBot="1">
      <c r="A3" s="3" t="s">
        <v>811</v>
      </c>
      <c r="B3" s="499" t="s">
        <v>1338</v>
      </c>
      <c r="C3" s="334"/>
    </row>
    <row r="4" spans="1:3" ht="151.5" customHeight="1" thickBot="1">
      <c r="A4" s="5" t="s">
        <v>72</v>
      </c>
      <c r="B4" s="500" t="s">
        <v>1339</v>
      </c>
    </row>
    <row r="5" spans="1:3" ht="345.75" thickBot="1">
      <c r="A5" s="3" t="s">
        <v>74</v>
      </c>
      <c r="B5" s="501" t="s">
        <v>1340</v>
      </c>
      <c r="C5" s="50"/>
    </row>
    <row r="6" spans="1:3" ht="221.25" customHeight="1" thickBot="1">
      <c r="A6" s="8" t="s">
        <v>76</v>
      </c>
      <c r="B6" s="502" t="s">
        <v>1337</v>
      </c>
      <c r="C6" s="49"/>
    </row>
    <row r="7" spans="1:3">
      <c r="A7" s="2"/>
    </row>
    <row r="8" spans="1:3">
      <c r="B8" s="77"/>
    </row>
  </sheetData>
  <mergeCells count="1">
    <mergeCell ref="A2:B2"/>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CC869-2BEC-4A19-BB34-7C9A386047E2}">
  <sheetPr>
    <tabColor rgb="FFFFFF00"/>
  </sheetPr>
  <dimension ref="A2:D8"/>
  <sheetViews>
    <sheetView topLeftCell="A3" zoomScale="96" zoomScaleNormal="85" workbookViewId="0">
      <selection activeCell="A3" sqref="A3"/>
    </sheetView>
  </sheetViews>
  <sheetFormatPr baseColWidth="10" defaultColWidth="9.140625" defaultRowHeight="15"/>
  <cols>
    <col min="1" max="1" width="30.7109375" customWidth="1"/>
    <col min="2" max="2" width="120.7109375" customWidth="1"/>
    <col min="3" max="3" width="23.140625" customWidth="1"/>
  </cols>
  <sheetData>
    <row r="2" spans="1:4" ht="19.5" thickBot="1">
      <c r="A2" s="559" t="s">
        <v>70</v>
      </c>
      <c r="B2" s="559"/>
    </row>
    <row r="3" spans="1:4" ht="209.25" customHeight="1" thickBot="1">
      <c r="A3" s="3" t="s">
        <v>811</v>
      </c>
      <c r="B3" s="4" t="s">
        <v>251</v>
      </c>
      <c r="C3" s="334" t="s">
        <v>71</v>
      </c>
    </row>
    <row r="4" spans="1:4" ht="151.5" customHeight="1" thickBot="1">
      <c r="A4" s="5" t="s">
        <v>72</v>
      </c>
      <c r="B4" s="6" t="s">
        <v>73</v>
      </c>
    </row>
    <row r="5" spans="1:4" ht="160.5" customHeight="1" thickBot="1">
      <c r="A5" s="3" t="s">
        <v>74</v>
      </c>
      <c r="B5" s="7" t="s">
        <v>248</v>
      </c>
      <c r="C5" s="50" t="s">
        <v>75</v>
      </c>
      <c r="D5" t="s">
        <v>250</v>
      </c>
    </row>
    <row r="6" spans="1:4" ht="221.25" customHeight="1" thickBot="1">
      <c r="A6" s="8" t="s">
        <v>76</v>
      </c>
      <c r="B6" s="9" t="s">
        <v>249</v>
      </c>
      <c r="C6" s="49" t="s">
        <v>77</v>
      </c>
      <c r="D6" t="s">
        <v>252</v>
      </c>
    </row>
    <row r="7" spans="1:4">
      <c r="A7" s="2"/>
    </row>
    <row r="8" spans="1:4">
      <c r="B8" s="77"/>
    </row>
  </sheetData>
  <mergeCells count="1">
    <mergeCell ref="A2:B2"/>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D2ABE-2761-4C6B-9EC7-12B5783729A5}">
  <sheetPr>
    <tabColor theme="5"/>
  </sheetPr>
  <dimension ref="A1:S59"/>
  <sheetViews>
    <sheetView zoomScaleNormal="100" workbookViewId="0">
      <selection activeCell="D26" sqref="D26"/>
    </sheetView>
  </sheetViews>
  <sheetFormatPr baseColWidth="10" defaultColWidth="9.140625" defaultRowHeight="15"/>
  <cols>
    <col min="1" max="2" width="30.7109375" style="104" customWidth="1"/>
    <col min="3" max="3" width="30.7109375" style="54" customWidth="1"/>
    <col min="4" max="9" width="30.7109375" style="349" customWidth="1"/>
    <col min="13" max="18" width="30.7109375" style="54" hidden="1" customWidth="1"/>
  </cols>
  <sheetData>
    <row r="1" spans="1:19">
      <c r="A1"/>
      <c r="B1"/>
      <c r="C1" s="104"/>
      <c r="J1" s="54"/>
      <c r="M1"/>
      <c r="S1" s="54"/>
    </row>
    <row r="2" spans="1:19" ht="15.75" thickBot="1">
      <c r="A2" s="109"/>
      <c r="B2" s="612" t="s">
        <v>261</v>
      </c>
      <c r="C2" s="612"/>
      <c r="D2" s="612"/>
      <c r="E2" s="612"/>
      <c r="F2" s="612"/>
      <c r="G2" s="110"/>
      <c r="H2" s="110"/>
      <c r="I2" s="110"/>
      <c r="M2" s="110"/>
      <c r="N2" s="110"/>
      <c r="O2" s="110"/>
      <c r="P2" s="110"/>
      <c r="Q2" s="110"/>
      <c r="R2" s="110"/>
    </row>
    <row r="3" spans="1:19" ht="50.1" customHeight="1">
      <c r="A3" s="111" t="s">
        <v>758</v>
      </c>
      <c r="B3" s="111" t="s">
        <v>78</v>
      </c>
      <c r="C3" s="112" t="s">
        <v>260</v>
      </c>
      <c r="D3" s="113" t="s">
        <v>259</v>
      </c>
      <c r="E3" s="114" t="s">
        <v>258</v>
      </c>
      <c r="F3" s="114" t="s">
        <v>257</v>
      </c>
      <c r="G3" s="114" t="s">
        <v>256</v>
      </c>
      <c r="H3" s="114" t="s">
        <v>255</v>
      </c>
      <c r="I3" s="114" t="s">
        <v>254</v>
      </c>
      <c r="M3" s="113" t="s">
        <v>259</v>
      </c>
      <c r="N3" s="114" t="s">
        <v>258</v>
      </c>
      <c r="O3" s="114" t="s">
        <v>257</v>
      </c>
      <c r="P3" s="114" t="s">
        <v>256</v>
      </c>
      <c r="Q3" s="114" t="s">
        <v>255</v>
      </c>
      <c r="R3" s="114" t="s">
        <v>254</v>
      </c>
    </row>
    <row r="4" spans="1:19" ht="38.25">
      <c r="A4" s="613" t="s">
        <v>726</v>
      </c>
      <c r="B4" s="506" t="s">
        <v>831</v>
      </c>
      <c r="C4" s="506" t="s">
        <v>25</v>
      </c>
      <c r="D4" s="518">
        <v>14.1</v>
      </c>
      <c r="E4" s="519">
        <f>((N4-M4)/M4)*100</f>
        <v>4.6099290780141873</v>
      </c>
      <c r="F4" s="519">
        <f>((O4-N4)/N4)*100</f>
        <v>32.20338983050847</v>
      </c>
      <c r="G4" s="519">
        <f>((P4-O4)/O4)*100</f>
        <v>24.358974358974358</v>
      </c>
      <c r="H4" s="519">
        <f>((Q4-P4)/P4)*100</f>
        <v>9.7731958762886642</v>
      </c>
      <c r="I4" s="123">
        <f>AVERAGE(E4:H4)</f>
        <v>17.73637228594642</v>
      </c>
      <c r="M4" s="17">
        <v>14.1</v>
      </c>
      <c r="N4" s="116">
        <v>14.75</v>
      </c>
      <c r="O4" s="116">
        <v>19.5</v>
      </c>
      <c r="P4" s="116">
        <v>24.25</v>
      </c>
      <c r="Q4" s="116">
        <v>26.62</v>
      </c>
      <c r="R4" s="123">
        <f>AVERAGE(N4:Q4)</f>
        <v>21.28</v>
      </c>
    </row>
    <row r="5" spans="1:19" ht="43.5" customHeight="1">
      <c r="A5" s="614"/>
      <c r="B5" s="520" t="s">
        <v>832</v>
      </c>
      <c r="C5" s="506" t="s">
        <v>43</v>
      </c>
      <c r="D5" s="519">
        <v>10.863899134272989</v>
      </c>
      <c r="E5" s="519">
        <f t="shared" ref="E5:E32" si="0">((N5-M5)/M5)*100</f>
        <v>-1.1622181757234122</v>
      </c>
      <c r="F5" s="519">
        <f t="shared" ref="F5:F32" si="1">((O5-N5)/N5)*100</f>
        <v>-1.9367196368339861</v>
      </c>
      <c r="G5" s="519">
        <f t="shared" ref="G5:G32" si="2">((P5-O5)/O5)*100</f>
        <v>-1.9749692542015411</v>
      </c>
      <c r="H5" s="519">
        <f t="shared" ref="H5:H32" si="3">((Q5-P5)/P5)*100</f>
        <v>-1.0073800738319121</v>
      </c>
      <c r="I5" s="123">
        <f t="shared" ref="I5:I32" si="4">AVERAGE(E5:H5)</f>
        <v>-1.5203217851477131</v>
      </c>
      <c r="M5" s="116">
        <v>10.863899134272989</v>
      </c>
      <c r="N5" s="116">
        <v>10.73763692394221</v>
      </c>
      <c r="O5" s="116">
        <v>10.529679001104284</v>
      </c>
      <c r="P5" s="116">
        <v>10.321721078266359</v>
      </c>
      <c r="Q5" s="116">
        <v>10.217742116847395</v>
      </c>
      <c r="R5" s="123">
        <f t="shared" ref="R5:R34" si="5">AVERAGE(N5:Q5)</f>
        <v>10.451694780040063</v>
      </c>
    </row>
    <row r="6" spans="1:19" ht="37.5" customHeight="1">
      <c r="A6" s="614"/>
      <c r="B6" s="629" t="s">
        <v>834</v>
      </c>
      <c r="C6" s="506" t="s">
        <v>30</v>
      </c>
      <c r="D6" s="518">
        <v>54.25</v>
      </c>
      <c r="E6" s="519">
        <f t="shared" si="0"/>
        <v>0.80430207286979072</v>
      </c>
      <c r="F6" s="519">
        <f t="shared" si="1"/>
        <v>1.3024923764871361</v>
      </c>
      <c r="G6" s="519">
        <f t="shared" si="2"/>
        <v>1.285745637576684</v>
      </c>
      <c r="H6" s="519">
        <f t="shared" si="3"/>
        <v>0.63997447387231599</v>
      </c>
      <c r="I6" s="123">
        <f t="shared" si="4"/>
        <v>1.0081286402014817</v>
      </c>
      <c r="M6" s="17">
        <v>54.25</v>
      </c>
      <c r="N6" s="116">
        <v>54.686333874531861</v>
      </c>
      <c r="O6" s="116">
        <v>55.398619204227941</v>
      </c>
      <c r="P6" s="116">
        <v>56.110904533924021</v>
      </c>
      <c r="Q6" s="116">
        <v>56.47</v>
      </c>
      <c r="R6" s="123">
        <f t="shared" si="5"/>
        <v>55.666464403170956</v>
      </c>
    </row>
    <row r="7" spans="1:19" ht="21" customHeight="1">
      <c r="A7" s="614"/>
      <c r="B7" s="630"/>
      <c r="C7" s="521" t="s">
        <v>35</v>
      </c>
      <c r="D7" s="518">
        <v>52.59</v>
      </c>
      <c r="E7" s="519">
        <f t="shared" si="0"/>
        <v>0.11409013120364168</v>
      </c>
      <c r="F7" s="519">
        <f t="shared" si="1"/>
        <v>2.5451092117758849</v>
      </c>
      <c r="G7" s="519">
        <f t="shared" si="2"/>
        <v>2.4819411002037346</v>
      </c>
      <c r="H7" s="519">
        <f t="shared" si="3"/>
        <v>1.2109163202602597</v>
      </c>
      <c r="I7" s="123">
        <f t="shared" si="4"/>
        <v>1.5880141908608802</v>
      </c>
      <c r="M7" s="17">
        <v>52.59</v>
      </c>
      <c r="N7" s="116">
        <v>52.65</v>
      </c>
      <c r="O7" s="116">
        <v>53.99</v>
      </c>
      <c r="P7" s="116">
        <v>55.33</v>
      </c>
      <c r="Q7" s="116">
        <v>56</v>
      </c>
      <c r="R7" s="123">
        <f t="shared" si="5"/>
        <v>54.4925</v>
      </c>
    </row>
    <row r="8" spans="1:19" ht="32.25" customHeight="1">
      <c r="A8" s="614"/>
      <c r="B8" s="630"/>
      <c r="C8" s="522" t="s">
        <v>38</v>
      </c>
      <c r="D8" s="518">
        <v>48.38</v>
      </c>
      <c r="E8" s="519">
        <f t="shared" si="0"/>
        <v>1.260851591566762</v>
      </c>
      <c r="F8" s="519">
        <f t="shared" si="1"/>
        <v>2.5311288017962745</v>
      </c>
      <c r="G8" s="519">
        <f t="shared" si="2"/>
        <v>2.4885526577742385</v>
      </c>
      <c r="H8" s="519">
        <f t="shared" si="3"/>
        <v>1.2043512043512132</v>
      </c>
      <c r="I8" s="123">
        <f t="shared" si="4"/>
        <v>1.8712210638721221</v>
      </c>
      <c r="M8" s="17">
        <v>48.38</v>
      </c>
      <c r="N8" s="116">
        <v>48.99</v>
      </c>
      <c r="O8" s="116">
        <v>50.23</v>
      </c>
      <c r="P8" s="116">
        <v>51.48</v>
      </c>
      <c r="Q8" s="116">
        <v>52.1</v>
      </c>
      <c r="R8" s="123">
        <f t="shared" si="5"/>
        <v>50.699999999999996</v>
      </c>
    </row>
    <row r="9" spans="1:19" ht="44.25" customHeight="1">
      <c r="A9" s="614"/>
      <c r="B9" s="630"/>
      <c r="C9" s="523" t="s">
        <v>836</v>
      </c>
      <c r="D9" s="518">
        <v>77.209999999999994</v>
      </c>
      <c r="E9" s="519">
        <f t="shared" si="0"/>
        <v>0.66855821218872136</v>
      </c>
      <c r="F9" s="519">
        <f t="shared" si="1"/>
        <v>1.0804683134920527</v>
      </c>
      <c r="G9" s="519">
        <f t="shared" si="2"/>
        <v>1.0689189825882845</v>
      </c>
      <c r="H9" s="519">
        <f t="shared" si="3"/>
        <v>0.52880697317659819</v>
      </c>
      <c r="I9" s="123">
        <f t="shared" si="4"/>
        <v>0.83668812036141427</v>
      </c>
      <c r="M9" s="337">
        <v>77.209999999999994</v>
      </c>
      <c r="N9" s="336">
        <v>77.726193795630905</v>
      </c>
      <c r="O9" s="336">
        <v>78.566000690876123</v>
      </c>
      <c r="P9" s="336">
        <v>79.405807586121341</v>
      </c>
      <c r="Q9" s="336">
        <v>79.825711033743943</v>
      </c>
      <c r="R9" s="123">
        <f t="shared" si="5"/>
        <v>78.880928276593067</v>
      </c>
    </row>
    <row r="10" spans="1:19" ht="22.5" customHeight="1">
      <c r="A10" s="615"/>
      <c r="B10" s="631"/>
      <c r="C10" s="497" t="s">
        <v>41</v>
      </c>
      <c r="D10" s="519">
        <v>9.4</v>
      </c>
      <c r="E10" s="519">
        <f t="shared" si="0"/>
        <v>-6.1644680851063924</v>
      </c>
      <c r="F10" s="519">
        <f t="shared" si="1"/>
        <v>-12.233831488775053</v>
      </c>
      <c r="G10" s="519">
        <f t="shared" si="2"/>
        <v>-13.939119932312433</v>
      </c>
      <c r="H10" s="519">
        <f t="shared" si="3"/>
        <v>-8.0984816191259448</v>
      </c>
      <c r="I10" s="123">
        <f t="shared" si="4"/>
        <v>-10.108975281329958</v>
      </c>
      <c r="M10" s="116">
        <v>9.4</v>
      </c>
      <c r="N10" s="116">
        <v>8.8205399999999994</v>
      </c>
      <c r="O10" s="116">
        <v>7.7414500000000004</v>
      </c>
      <c r="P10" s="116">
        <v>6.6623599999999996</v>
      </c>
      <c r="Q10" s="116">
        <v>6.1228100000000003</v>
      </c>
      <c r="R10" s="123">
        <f t="shared" si="5"/>
        <v>7.3367900000000006</v>
      </c>
    </row>
    <row r="11" spans="1:19" ht="51.75">
      <c r="A11" s="597" t="s">
        <v>829</v>
      </c>
      <c r="B11" s="524" t="s">
        <v>390</v>
      </c>
      <c r="C11" s="623" t="s">
        <v>239</v>
      </c>
      <c r="D11" s="638" t="s">
        <v>403</v>
      </c>
      <c r="E11" s="627"/>
      <c r="F11" s="627"/>
      <c r="G11" s="627"/>
      <c r="H11" s="627"/>
      <c r="I11" s="636"/>
      <c r="M11" s="99"/>
      <c r="N11" s="99"/>
      <c r="O11" s="99"/>
      <c r="P11" s="99"/>
      <c r="Q11" s="99"/>
      <c r="R11" s="123" t="e">
        <f t="shared" si="5"/>
        <v>#DIV/0!</v>
      </c>
    </row>
    <row r="12" spans="1:19" ht="38.25">
      <c r="A12" s="599"/>
      <c r="B12" s="295" t="s">
        <v>386</v>
      </c>
      <c r="C12" s="624"/>
      <c r="D12" s="639"/>
      <c r="E12" s="628"/>
      <c r="F12" s="628"/>
      <c r="G12" s="628"/>
      <c r="H12" s="628"/>
      <c r="I12" s="637"/>
      <c r="M12" s="293">
        <v>27.92</v>
      </c>
      <c r="N12" s="119" t="s">
        <v>414</v>
      </c>
      <c r="O12" s="119" t="s">
        <v>415</v>
      </c>
      <c r="P12" s="119" t="s">
        <v>416</v>
      </c>
      <c r="Q12" s="119" t="s">
        <v>417</v>
      </c>
      <c r="R12" s="123" t="e">
        <f t="shared" si="5"/>
        <v>#DIV/0!</v>
      </c>
    </row>
    <row r="13" spans="1:19" ht="26.25" customHeight="1">
      <c r="A13" s="616" t="s">
        <v>789</v>
      </c>
      <c r="B13" s="620" t="s">
        <v>387</v>
      </c>
      <c r="C13" s="521" t="s">
        <v>166</v>
      </c>
      <c r="D13" s="525">
        <v>127.33</v>
      </c>
      <c r="E13" s="519">
        <f t="shared" si="0"/>
        <v>-5.8195240713107648</v>
      </c>
      <c r="F13" s="519">
        <f t="shared" si="1"/>
        <v>-11.407605070046703</v>
      </c>
      <c r="G13" s="519">
        <f t="shared" si="2"/>
        <v>-12.876506024096379</v>
      </c>
      <c r="H13" s="519">
        <f t="shared" si="3"/>
        <v>-7.3898012100259329</v>
      </c>
      <c r="I13" s="123">
        <f t="shared" si="4"/>
        <v>-9.3733590938699436</v>
      </c>
      <c r="M13" s="98">
        <v>127.33</v>
      </c>
      <c r="N13" s="99">
        <v>119.92</v>
      </c>
      <c r="O13" s="99">
        <v>106.24</v>
      </c>
      <c r="P13" s="99">
        <v>92.56</v>
      </c>
      <c r="Q13" s="99">
        <v>85.72</v>
      </c>
      <c r="R13" s="123">
        <f t="shared" si="5"/>
        <v>101.11000000000001</v>
      </c>
    </row>
    <row r="14" spans="1:19" ht="35.25" customHeight="1">
      <c r="A14" s="617"/>
      <c r="B14" s="621"/>
      <c r="C14" s="506" t="s">
        <v>170</v>
      </c>
      <c r="D14" s="526">
        <v>18.440000000000001</v>
      </c>
      <c r="E14" s="519">
        <f t="shared" si="0"/>
        <v>-1.9654394160272211</v>
      </c>
      <c r="F14" s="519">
        <f t="shared" si="1"/>
        <v>-11.215957888044077</v>
      </c>
      <c r="G14" s="519">
        <f t="shared" si="2"/>
        <v>-12.647975077881627</v>
      </c>
      <c r="H14" s="519">
        <f t="shared" si="3"/>
        <v>-7.2753209700427934</v>
      </c>
      <c r="I14" s="123">
        <f t="shared" si="4"/>
        <v>-8.2761733379989302</v>
      </c>
      <c r="M14" s="120">
        <v>18.440000000000001</v>
      </c>
      <c r="N14" s="121">
        <v>18.077572971684582</v>
      </c>
      <c r="O14" s="122">
        <v>16.05</v>
      </c>
      <c r="P14" s="122">
        <v>14.02</v>
      </c>
      <c r="Q14" s="122">
        <v>13</v>
      </c>
      <c r="R14" s="123">
        <f t="shared" si="5"/>
        <v>15.286893242921145</v>
      </c>
    </row>
    <row r="15" spans="1:19" ht="26.25">
      <c r="A15" s="617"/>
      <c r="B15" s="622"/>
      <c r="C15" s="521" t="s">
        <v>171</v>
      </c>
      <c r="D15" s="525">
        <v>14.36</v>
      </c>
      <c r="E15" s="519">
        <f t="shared" si="0"/>
        <v>-2.9247910863509743</v>
      </c>
      <c r="F15" s="519">
        <f t="shared" si="1"/>
        <v>-9.1104734576757505</v>
      </c>
      <c r="G15" s="519">
        <f t="shared" si="2"/>
        <v>-10.023677979479082</v>
      </c>
      <c r="H15" s="519">
        <f t="shared" si="3"/>
        <v>-5.5263157894736912</v>
      </c>
      <c r="I15" s="123">
        <f t="shared" si="4"/>
        <v>-6.8963145782448745</v>
      </c>
      <c r="M15" s="98">
        <v>14.36</v>
      </c>
      <c r="N15" s="99">
        <v>13.94</v>
      </c>
      <c r="O15" s="99">
        <v>12.67</v>
      </c>
      <c r="P15" s="99">
        <v>11.4</v>
      </c>
      <c r="Q15" s="99">
        <v>10.77</v>
      </c>
      <c r="R15" s="123">
        <f t="shared" si="5"/>
        <v>12.195</v>
      </c>
    </row>
    <row r="16" spans="1:19" ht="33" customHeight="1">
      <c r="A16" s="617"/>
      <c r="B16" s="308" t="s">
        <v>819</v>
      </c>
      <c r="C16" s="521" t="s">
        <v>173</v>
      </c>
      <c r="D16" s="525">
        <v>18.420000000000002</v>
      </c>
      <c r="E16" s="519">
        <f t="shared" ref="E16:H17" si="6">((N16-M16)/M16)*100</f>
        <v>-4.4435396308360486</v>
      </c>
      <c r="F16" s="519">
        <f t="shared" si="6"/>
        <v>-6.6494332869357766</v>
      </c>
      <c r="G16" s="519">
        <f t="shared" si="6"/>
        <v>-7.1230775784944456</v>
      </c>
      <c r="H16" s="519">
        <f t="shared" si="6"/>
        <v>-3.835341760207593</v>
      </c>
      <c r="I16" s="123">
        <f>AVERAGE(E16:H16)</f>
        <v>-5.5128480641184661</v>
      </c>
      <c r="M16" s="338">
        <v>18.420000000000002</v>
      </c>
      <c r="N16" s="339">
        <v>17.601500000000001</v>
      </c>
      <c r="O16" s="339">
        <v>16.431100000000001</v>
      </c>
      <c r="P16" s="339">
        <v>15.2607</v>
      </c>
      <c r="Q16" s="339">
        <v>14.6754</v>
      </c>
      <c r="R16" s="123">
        <f t="shared" si="5"/>
        <v>15.992175</v>
      </c>
    </row>
    <row r="17" spans="1:18" ht="41.25" customHeight="1">
      <c r="A17" s="617"/>
      <c r="B17" s="308" t="s">
        <v>822</v>
      </c>
      <c r="C17" s="623" t="s">
        <v>1068</v>
      </c>
      <c r="D17" s="625">
        <v>45.7</v>
      </c>
      <c r="E17" s="627">
        <f t="shared" si="6"/>
        <v>2.5164113785557953</v>
      </c>
      <c r="F17" s="627">
        <f t="shared" si="6"/>
        <v>2.1558164354322265</v>
      </c>
      <c r="G17" s="627">
        <f t="shared" si="6"/>
        <v>2.1312160468031824</v>
      </c>
      <c r="H17" s="627">
        <f t="shared" si="6"/>
        <v>1.0433715220949222</v>
      </c>
      <c r="I17" s="632">
        <f>AVERAGE(E17:H17)</f>
        <v>1.9617038457215314</v>
      </c>
      <c r="M17" s="98">
        <v>45.7</v>
      </c>
      <c r="N17" s="99">
        <v>46.85</v>
      </c>
      <c r="O17" s="99">
        <v>47.86</v>
      </c>
      <c r="P17" s="99">
        <v>48.88</v>
      </c>
      <c r="Q17" s="99">
        <v>49.39</v>
      </c>
      <c r="R17" s="123">
        <f>AVERAGE(N17:Q17)</f>
        <v>48.245000000000005</v>
      </c>
    </row>
    <row r="18" spans="1:18" ht="52.5" customHeight="1">
      <c r="A18" s="618"/>
      <c r="B18" s="308" t="s">
        <v>823</v>
      </c>
      <c r="C18" s="624"/>
      <c r="D18" s="626"/>
      <c r="E18" s="628"/>
      <c r="F18" s="628"/>
      <c r="G18" s="628"/>
      <c r="H18" s="628"/>
      <c r="I18" s="633"/>
      <c r="M18" s="98"/>
      <c r="N18" s="99"/>
      <c r="O18" s="99"/>
      <c r="P18" s="99"/>
      <c r="Q18" s="99"/>
      <c r="R18" s="123" t="e">
        <f t="shared" si="5"/>
        <v>#DIV/0!</v>
      </c>
    </row>
    <row r="19" spans="1:18" ht="32.25" customHeight="1">
      <c r="A19" s="597" t="s">
        <v>794</v>
      </c>
      <c r="B19" s="623" t="s">
        <v>800</v>
      </c>
      <c r="C19" s="521" t="s">
        <v>736</v>
      </c>
      <c r="D19" s="527">
        <v>70.31</v>
      </c>
      <c r="E19" s="519">
        <f t="shared" ref="E19:H21" si="7">((N19-M19)/M19)*100</f>
        <v>0.62309771014079296</v>
      </c>
      <c r="F19" s="519">
        <f t="shared" si="7"/>
        <v>1.0062461041356587</v>
      </c>
      <c r="G19" s="519">
        <f t="shared" si="7"/>
        <v>0.99622166246851396</v>
      </c>
      <c r="H19" s="519">
        <f t="shared" si="7"/>
        <v>0.49312821194953366</v>
      </c>
      <c r="I19" s="123">
        <f>AVERAGE(E19:H19)</f>
        <v>0.77967342217362479</v>
      </c>
      <c r="M19" s="410">
        <v>70.31</v>
      </c>
      <c r="N19" s="411">
        <v>70.748099999999994</v>
      </c>
      <c r="O19" s="411">
        <v>71.459999999999994</v>
      </c>
      <c r="P19" s="411">
        <v>72.171899999999994</v>
      </c>
      <c r="Q19" s="411">
        <v>72.527799999999999</v>
      </c>
      <c r="R19" s="123">
        <f>AVERAGE(N19:Q19)</f>
        <v>71.726950000000002</v>
      </c>
    </row>
    <row r="20" spans="1:18" ht="39">
      <c r="A20" s="598"/>
      <c r="B20" s="624"/>
      <c r="C20" s="521" t="s">
        <v>1071</v>
      </c>
      <c r="D20" s="527">
        <v>26.13</v>
      </c>
      <c r="E20" s="519">
        <f t="shared" si="7"/>
        <v>1.4925373134328381</v>
      </c>
      <c r="F20" s="519">
        <f t="shared" si="7"/>
        <v>0.33936651583710353</v>
      </c>
      <c r="G20" s="519">
        <f t="shared" si="7"/>
        <v>0.33821871476888332</v>
      </c>
      <c r="H20" s="519">
        <f t="shared" si="7"/>
        <v>0.14981273408239382</v>
      </c>
      <c r="I20" s="123">
        <f>AVERAGE(E20:H20)</f>
        <v>0.57998381953030465</v>
      </c>
      <c r="M20" s="410">
        <v>26.13</v>
      </c>
      <c r="N20" s="411">
        <v>26.52</v>
      </c>
      <c r="O20" s="410">
        <v>26.61</v>
      </c>
      <c r="P20" s="410">
        <v>26.7</v>
      </c>
      <c r="Q20" s="410">
        <v>26.74</v>
      </c>
      <c r="R20" s="123">
        <f>AVERAGE(N20:Q20)</f>
        <v>26.642499999999998</v>
      </c>
    </row>
    <row r="21" spans="1:18" ht="38.25" customHeight="1">
      <c r="A21" s="598"/>
      <c r="B21" s="528" t="s">
        <v>821</v>
      </c>
      <c r="C21" s="623" t="s">
        <v>1065</v>
      </c>
      <c r="D21" s="627">
        <v>9.4</v>
      </c>
      <c r="E21" s="627">
        <f t="shared" si="7"/>
        <v>-6.1644680851063924</v>
      </c>
      <c r="F21" s="627">
        <f t="shared" si="7"/>
        <v>-12.233831488775053</v>
      </c>
      <c r="G21" s="627">
        <f t="shared" si="7"/>
        <v>-13.939119932312433</v>
      </c>
      <c r="H21" s="627">
        <f t="shared" si="7"/>
        <v>-8.0984816191259448</v>
      </c>
      <c r="I21" s="632">
        <f>AVERAGE(E21:H21)</f>
        <v>-10.108975281329958</v>
      </c>
      <c r="M21" s="116">
        <v>9.4</v>
      </c>
      <c r="N21" s="116">
        <v>8.8205399999999994</v>
      </c>
      <c r="O21" s="116">
        <v>7.7414500000000004</v>
      </c>
      <c r="P21" s="116">
        <v>6.6623599999999996</v>
      </c>
      <c r="Q21" s="116">
        <v>6.1228100000000003</v>
      </c>
      <c r="R21" s="123">
        <f>AVERAGE(N21:Q21)</f>
        <v>7.3367900000000006</v>
      </c>
    </row>
    <row r="22" spans="1:18" ht="39.75" customHeight="1">
      <c r="A22" s="599"/>
      <c r="B22" s="528" t="s">
        <v>853</v>
      </c>
      <c r="C22" s="624"/>
      <c r="D22" s="628"/>
      <c r="E22" s="628"/>
      <c r="F22" s="628"/>
      <c r="G22" s="628"/>
      <c r="H22" s="628"/>
      <c r="I22" s="633"/>
      <c r="M22" s="100"/>
      <c r="N22" s="99"/>
      <c r="O22" s="99"/>
      <c r="P22" s="99"/>
      <c r="Q22" s="99"/>
      <c r="R22" s="123" t="e">
        <f t="shared" si="5"/>
        <v>#DIV/0!</v>
      </c>
    </row>
    <row r="23" spans="1:18" ht="51" customHeight="1">
      <c r="A23" s="594" t="s">
        <v>790</v>
      </c>
      <c r="B23" s="529" t="s">
        <v>824</v>
      </c>
      <c r="C23" s="530" t="s">
        <v>1063</v>
      </c>
      <c r="D23" s="504" t="s">
        <v>492</v>
      </c>
      <c r="E23" s="504" t="s">
        <v>492</v>
      </c>
      <c r="F23" s="504" t="s">
        <v>492</v>
      </c>
      <c r="G23" s="504" t="s">
        <v>492</v>
      </c>
      <c r="H23" s="504" t="s">
        <v>492</v>
      </c>
      <c r="I23" s="503" t="s">
        <v>492</v>
      </c>
      <c r="M23" s="100"/>
      <c r="N23" s="99"/>
      <c r="O23" s="99"/>
      <c r="P23" s="99"/>
      <c r="Q23" s="99"/>
      <c r="R23" s="123" t="e">
        <f t="shared" si="5"/>
        <v>#DIV/0!</v>
      </c>
    </row>
    <row r="24" spans="1:18" ht="191.25">
      <c r="A24" s="619"/>
      <c r="B24" s="528" t="s">
        <v>450</v>
      </c>
      <c r="C24" s="531" t="s">
        <v>1064</v>
      </c>
      <c r="D24" s="504" t="s">
        <v>492</v>
      </c>
      <c r="E24" s="504" t="s">
        <v>492</v>
      </c>
      <c r="F24" s="504" t="s">
        <v>492</v>
      </c>
      <c r="G24" s="504" t="s">
        <v>492</v>
      </c>
      <c r="H24" s="504" t="s">
        <v>492</v>
      </c>
      <c r="I24" s="503" t="s">
        <v>492</v>
      </c>
      <c r="M24" s="108"/>
      <c r="N24" s="99"/>
      <c r="O24" s="99"/>
      <c r="P24" s="99"/>
      <c r="Q24" s="99"/>
      <c r="R24" s="123" t="e">
        <f t="shared" si="5"/>
        <v>#DIV/0!</v>
      </c>
    </row>
    <row r="25" spans="1:18" ht="51">
      <c r="A25" s="594" t="s">
        <v>747</v>
      </c>
      <c r="B25" s="295" t="s">
        <v>851</v>
      </c>
      <c r="C25" s="523" t="s">
        <v>225</v>
      </c>
      <c r="D25" s="532">
        <v>2.35</v>
      </c>
      <c r="E25" s="519">
        <f t="shared" si="0"/>
        <v>-3.4042553191489389</v>
      </c>
      <c r="F25" s="519">
        <f t="shared" si="1"/>
        <v>-5.2863436123348064</v>
      </c>
      <c r="G25" s="519">
        <f t="shared" si="2"/>
        <v>-5.5813953488372148</v>
      </c>
      <c r="H25" s="519">
        <f t="shared" si="3"/>
        <v>-2.9556650246305338</v>
      </c>
      <c r="I25" s="123">
        <f t="shared" si="4"/>
        <v>-4.3069148262378736</v>
      </c>
      <c r="M25" s="340">
        <v>2.35</v>
      </c>
      <c r="N25" s="99">
        <v>2.27</v>
      </c>
      <c r="O25" s="99">
        <v>2.15</v>
      </c>
      <c r="P25" s="99">
        <v>2.0299999999999998</v>
      </c>
      <c r="Q25" s="99">
        <v>1.97</v>
      </c>
      <c r="R25" s="341">
        <f t="shared" si="5"/>
        <v>2.105</v>
      </c>
    </row>
    <row r="26" spans="1:18" ht="38.25">
      <c r="A26" s="595"/>
      <c r="B26" s="295" t="s">
        <v>825</v>
      </c>
      <c r="C26" s="523" t="s">
        <v>835</v>
      </c>
      <c r="D26" s="532">
        <v>8.17</v>
      </c>
      <c r="E26" s="519">
        <f t="shared" si="0"/>
        <v>7.7111383108935225</v>
      </c>
      <c r="F26" s="519">
        <f t="shared" si="1"/>
        <v>13.636363636363628</v>
      </c>
      <c r="G26" s="519">
        <f t="shared" si="2"/>
        <v>12.100000000000009</v>
      </c>
      <c r="H26" s="519">
        <f t="shared" si="3"/>
        <v>5.3523639607493276</v>
      </c>
      <c r="I26" s="123">
        <f t="shared" si="4"/>
        <v>9.6999664770016221</v>
      </c>
      <c r="M26" s="346">
        <v>8.17</v>
      </c>
      <c r="N26" s="347">
        <v>8.8000000000000007</v>
      </c>
      <c r="O26" s="347">
        <v>10</v>
      </c>
      <c r="P26" s="347">
        <v>11.21</v>
      </c>
      <c r="Q26" s="347">
        <v>11.81</v>
      </c>
      <c r="R26" s="348">
        <f t="shared" si="5"/>
        <v>10.455</v>
      </c>
    </row>
    <row r="27" spans="1:18" ht="27.75" customHeight="1">
      <c r="A27" s="595"/>
      <c r="B27" s="606" t="s">
        <v>826</v>
      </c>
      <c r="C27" s="523" t="s">
        <v>748</v>
      </c>
      <c r="D27" s="533">
        <v>11.29</v>
      </c>
      <c r="E27" s="519">
        <f t="shared" ref="E27" si="8">((N27-M27)/M27)*100</f>
        <v>5.4030115146147146</v>
      </c>
      <c r="F27" s="519">
        <f t="shared" ref="F27" si="9">((O27-N27)/N27)*100</f>
        <v>2.5210084033613356</v>
      </c>
      <c r="G27" s="519">
        <f t="shared" ref="G27" si="10">((P27-O27)/O27)*100</f>
        <v>2.4590163934426288</v>
      </c>
      <c r="H27" s="519">
        <f t="shared" ref="H27" si="11">((Q27-P27)/P27)*100</f>
        <v>1.2000000000000028</v>
      </c>
      <c r="I27" s="123">
        <f t="shared" ref="I27" si="12">AVERAGE(E27:H27)</f>
        <v>2.8957590778546702</v>
      </c>
      <c r="M27" s="463">
        <v>11.29</v>
      </c>
      <c r="N27" s="463">
        <v>11.9</v>
      </c>
      <c r="O27" s="463">
        <v>12.2</v>
      </c>
      <c r="P27" s="463">
        <v>12.5</v>
      </c>
      <c r="Q27" s="463">
        <v>12.65</v>
      </c>
      <c r="R27" s="348"/>
    </row>
    <row r="28" spans="1:18" ht="49.5" customHeight="1">
      <c r="A28" s="595"/>
      <c r="B28" s="606"/>
      <c r="C28" s="523" t="s">
        <v>224</v>
      </c>
      <c r="D28" s="532" t="s">
        <v>492</v>
      </c>
      <c r="E28" s="519" t="e">
        <f t="shared" si="0"/>
        <v>#DIV/0!</v>
      </c>
      <c r="F28" s="519">
        <f t="shared" si="1"/>
        <v>-4.878048780487811</v>
      </c>
      <c r="G28" s="519">
        <f t="shared" si="2"/>
        <v>-5.0736497545008179</v>
      </c>
      <c r="H28" s="519">
        <f t="shared" si="3"/>
        <v>-2.7011494252873502</v>
      </c>
      <c r="I28" s="123" t="e">
        <f t="shared" si="4"/>
        <v>#DIV/0!</v>
      </c>
      <c r="M28" s="108"/>
      <c r="N28" s="99">
        <v>19.27</v>
      </c>
      <c r="O28" s="99">
        <v>18.329999999999998</v>
      </c>
      <c r="P28" s="99">
        <v>17.399999999999999</v>
      </c>
      <c r="Q28" s="99">
        <v>16.93</v>
      </c>
      <c r="R28" s="123">
        <f t="shared" si="5"/>
        <v>17.982499999999998</v>
      </c>
    </row>
    <row r="29" spans="1:18" ht="26.25" customHeight="1">
      <c r="A29" s="596"/>
      <c r="B29" s="529" t="s">
        <v>806</v>
      </c>
      <c r="C29" s="537" t="s">
        <v>749</v>
      </c>
      <c r="D29" s="532">
        <v>21.4</v>
      </c>
      <c r="E29" s="519">
        <f t="shared" si="0"/>
        <v>0.46728971962617488</v>
      </c>
      <c r="F29" s="519">
        <f t="shared" si="1"/>
        <v>0.74418604651162856</v>
      </c>
      <c r="G29" s="519">
        <f t="shared" si="2"/>
        <v>0.78485687903969603</v>
      </c>
      <c r="H29" s="519">
        <f t="shared" si="3"/>
        <v>0.36646816307834107</v>
      </c>
      <c r="I29" s="123">
        <f t="shared" si="4"/>
        <v>0.59070020206396023</v>
      </c>
      <c r="M29" s="342">
        <v>21.4</v>
      </c>
      <c r="N29" s="343">
        <v>21.5</v>
      </c>
      <c r="O29" s="343">
        <v>21.66</v>
      </c>
      <c r="P29" s="343">
        <v>21.83</v>
      </c>
      <c r="Q29" s="343">
        <v>21.91</v>
      </c>
      <c r="R29" s="344">
        <f t="shared" si="5"/>
        <v>21.724999999999998</v>
      </c>
    </row>
    <row r="30" spans="1:18" ht="26.25">
      <c r="A30" s="597" t="s">
        <v>793</v>
      </c>
      <c r="B30" s="600" t="s">
        <v>385</v>
      </c>
      <c r="C30" s="521" t="s">
        <v>384</v>
      </c>
      <c r="D30" s="534" t="s">
        <v>404</v>
      </c>
      <c r="E30" s="519">
        <f t="shared" si="0"/>
        <v>-4.1322314049586817</v>
      </c>
      <c r="F30" s="519">
        <f t="shared" si="1"/>
        <v>-6.0344827586206762</v>
      </c>
      <c r="G30" s="519">
        <f t="shared" si="2"/>
        <v>-6.4220183486238591</v>
      </c>
      <c r="H30" s="519">
        <f t="shared" si="3"/>
        <v>-3.9215686274509838</v>
      </c>
      <c r="I30" s="123">
        <f t="shared" si="4"/>
        <v>-5.1275752849135499</v>
      </c>
      <c r="M30" s="117" t="s">
        <v>404</v>
      </c>
      <c r="N30" s="117" t="s">
        <v>405</v>
      </c>
      <c r="O30" s="117" t="s">
        <v>406</v>
      </c>
      <c r="P30" s="117" t="s">
        <v>407</v>
      </c>
      <c r="Q30" s="117" t="s">
        <v>408</v>
      </c>
      <c r="R30" s="123" t="e">
        <f t="shared" si="5"/>
        <v>#DIV/0!</v>
      </c>
    </row>
    <row r="31" spans="1:18" ht="26.25">
      <c r="A31" s="598"/>
      <c r="B31" s="601"/>
      <c r="C31" s="521" t="s">
        <v>243</v>
      </c>
      <c r="D31" s="534" t="s">
        <v>409</v>
      </c>
      <c r="E31" s="519">
        <f t="shared" si="0"/>
        <v>-2.5359911406422948</v>
      </c>
      <c r="F31" s="519">
        <f t="shared" si="1"/>
        <v>-3.908646744688117</v>
      </c>
      <c r="G31" s="519">
        <f t="shared" si="2"/>
        <v>-4.0558117535769096</v>
      </c>
      <c r="H31" s="519">
        <f t="shared" si="3"/>
        <v>-2.1197929504560005</v>
      </c>
      <c r="I31" s="123">
        <f t="shared" si="4"/>
        <v>-3.1550606473408305</v>
      </c>
      <c r="M31" s="117" t="s">
        <v>409</v>
      </c>
      <c r="N31" s="117" t="s">
        <v>410</v>
      </c>
      <c r="O31" s="117" t="s">
        <v>411</v>
      </c>
      <c r="P31" s="117" t="s">
        <v>412</v>
      </c>
      <c r="Q31" s="117" t="s">
        <v>413</v>
      </c>
      <c r="R31" s="123" t="e">
        <f>AVERAGE(N31:Q31)</f>
        <v>#DIV/0!</v>
      </c>
    </row>
    <row r="32" spans="1:18" ht="26.25">
      <c r="A32" s="598"/>
      <c r="B32" s="602"/>
      <c r="C32" s="538" t="s">
        <v>754</v>
      </c>
      <c r="D32" s="535">
        <v>0.12</v>
      </c>
      <c r="E32" s="519">
        <f t="shared" si="0"/>
        <v>-8.3333333333333304</v>
      </c>
      <c r="F32" s="519">
        <f t="shared" si="1"/>
        <v>-9.0909090909090864</v>
      </c>
      <c r="G32" s="519">
        <f t="shared" si="2"/>
        <v>-10.000000000000009</v>
      </c>
      <c r="H32" s="519">
        <f t="shared" si="3"/>
        <v>0</v>
      </c>
      <c r="I32" s="123">
        <f t="shared" si="4"/>
        <v>-6.8560606060606055</v>
      </c>
      <c r="M32" s="410">
        <v>0.12</v>
      </c>
      <c r="N32" s="411">
        <v>0.11</v>
      </c>
      <c r="O32" s="411">
        <v>0.1</v>
      </c>
      <c r="P32" s="411">
        <v>0.09</v>
      </c>
      <c r="Q32" s="411">
        <v>0.09</v>
      </c>
      <c r="R32" s="123">
        <f t="shared" si="5"/>
        <v>9.7500000000000003E-2</v>
      </c>
    </row>
    <row r="33" spans="1:18" ht="26.25" customHeight="1">
      <c r="A33" s="598"/>
      <c r="B33" s="536" t="s">
        <v>827</v>
      </c>
      <c r="C33" s="634" t="s">
        <v>244</v>
      </c>
      <c r="D33" s="635">
        <v>393.35</v>
      </c>
      <c r="E33" s="627">
        <f>((N34-M34)/M34)*100</f>
        <v>-7.0291089360620314</v>
      </c>
      <c r="F33" s="627">
        <f>((O34-N34)/N34)*100</f>
        <v>-10.115640919767786</v>
      </c>
      <c r="G33" s="627">
        <f>((P34-O34)/O34)*100</f>
        <v>-11.253757133991266</v>
      </c>
      <c r="H33" s="627">
        <f>((Q34-P34)/P34)*100</f>
        <v>-6.3404132786682874</v>
      </c>
      <c r="I33" s="632">
        <f>AVERAGE(E33:H33)</f>
        <v>-8.6847300671223433</v>
      </c>
      <c r="M33" s="118"/>
      <c r="N33" s="118"/>
      <c r="O33" s="118"/>
      <c r="P33" s="118"/>
      <c r="Q33" s="118"/>
      <c r="R33" s="123" t="e">
        <f t="shared" si="5"/>
        <v>#DIV/0!</v>
      </c>
    </row>
    <row r="34" spans="1:18" ht="30" customHeight="1">
      <c r="A34" s="599"/>
      <c r="B34" s="536" t="s">
        <v>828</v>
      </c>
      <c r="C34" s="634"/>
      <c r="D34" s="635"/>
      <c r="E34" s="628"/>
      <c r="F34" s="628"/>
      <c r="G34" s="628"/>
      <c r="H34" s="628"/>
      <c r="I34" s="633"/>
      <c r="M34" s="399">
        <v>393.35</v>
      </c>
      <c r="N34" s="401">
        <v>365.70100000000002</v>
      </c>
      <c r="O34" s="401">
        <v>328.70800000000003</v>
      </c>
      <c r="P34" s="401">
        <v>291.71600000000001</v>
      </c>
      <c r="Q34" s="401">
        <v>273.22000000000003</v>
      </c>
      <c r="R34" s="123">
        <f t="shared" si="5"/>
        <v>314.83625000000006</v>
      </c>
    </row>
    <row r="35" spans="1:18" ht="54.75" hidden="1" customHeight="1">
      <c r="A35" s="603" t="s">
        <v>399</v>
      </c>
      <c r="B35" s="603" t="s">
        <v>399</v>
      </c>
      <c r="C35" s="97" t="s">
        <v>45</v>
      </c>
      <c r="D35" s="17">
        <v>11.27</v>
      </c>
      <c r="E35" s="116">
        <f t="shared" ref="E35:H41" si="13">((N35-M35)/M35)*100</f>
        <v>-6.3794940337505839</v>
      </c>
      <c r="F35" s="116">
        <f t="shared" si="13"/>
        <v>-9.2713184325773828</v>
      </c>
      <c r="G35" s="116">
        <f t="shared" si="13"/>
        <v>-10.218729372461596</v>
      </c>
      <c r="H35" s="116">
        <f t="shared" si="13"/>
        <v>-5.6909026242535976</v>
      </c>
      <c r="I35" s="123">
        <f t="shared" ref="I35:I41" si="14">AVERAGE(E35:H35)</f>
        <v>-7.8901111157607904</v>
      </c>
      <c r="M35" s="17">
        <v>11.27</v>
      </c>
      <c r="N35" s="116">
        <v>10.551031022396309</v>
      </c>
      <c r="O35" s="116">
        <v>9.572811338389922</v>
      </c>
      <c r="P35" s="116">
        <v>8.594591654383537</v>
      </c>
      <c r="Q35" s="116">
        <v>8.1054818123803436</v>
      </c>
      <c r="R35" s="123">
        <f>AVERAGE(O35:Q35)</f>
        <v>8.7576282683846021</v>
      </c>
    </row>
    <row r="36" spans="1:18" ht="54.75" hidden="1" customHeight="1">
      <c r="A36" s="604"/>
      <c r="B36" s="604"/>
      <c r="C36" s="97" t="s">
        <v>47</v>
      </c>
      <c r="D36" s="116">
        <v>6.9336902471220103</v>
      </c>
      <c r="E36" s="116">
        <f t="shared" si="13"/>
        <v>-1.8230947410212144</v>
      </c>
      <c r="F36" s="116">
        <f t="shared" si="13"/>
        <v>-2.8381484802167574</v>
      </c>
      <c r="G36" s="116">
        <f t="shared" si="13"/>
        <v>-2.9210522811402773</v>
      </c>
      <c r="H36" s="116">
        <f t="shared" si="13"/>
        <v>-1.5044725709221909</v>
      </c>
      <c r="I36" s="123">
        <f t="shared" si="14"/>
        <v>-2.2716920183251101</v>
      </c>
      <c r="M36" s="116">
        <v>6.9336902471220103</v>
      </c>
      <c r="N36" s="116">
        <v>6.8072825048680281</v>
      </c>
      <c r="O36" s="116">
        <v>6.614081719912055</v>
      </c>
      <c r="P36" s="116">
        <v>6.4208809349560818</v>
      </c>
      <c r="Q36" s="116">
        <v>6.3242805424780952</v>
      </c>
      <c r="R36" s="123">
        <f>AVERAGE(O36:Q36)</f>
        <v>6.4530810657820767</v>
      </c>
    </row>
    <row r="37" spans="1:18" ht="54.75" hidden="1" customHeight="1">
      <c r="A37" s="604"/>
      <c r="B37" s="604"/>
      <c r="C37" s="97" t="s">
        <v>48</v>
      </c>
      <c r="D37" s="116">
        <v>20.524430399304698</v>
      </c>
      <c r="E37" s="116">
        <f t="shared" si="13"/>
        <v>-2.6210592968752144</v>
      </c>
      <c r="F37" s="116">
        <f t="shared" si="13"/>
        <v>-4.5962611874176984</v>
      </c>
      <c r="G37" s="116">
        <f t="shared" si="13"/>
        <v>-4.8176950344125533</v>
      </c>
      <c r="H37" s="116">
        <f t="shared" si="13"/>
        <v>-2.5307724141342978</v>
      </c>
      <c r="I37" s="123">
        <f t="shared" si="14"/>
        <v>-3.6414469832099408</v>
      </c>
      <c r="M37" s="116">
        <v>20.524430399304698</v>
      </c>
      <c r="N37" s="116">
        <v>19.98647290819304</v>
      </c>
      <c r="O37" s="116">
        <v>19.06784241118001</v>
      </c>
      <c r="P37" s="116">
        <v>18.14921191416698</v>
      </c>
      <c r="Q37" s="116">
        <v>17.689896665660466</v>
      </c>
      <c r="R37" s="123">
        <f>AVERAGE(O37:Q37)</f>
        <v>18.302316997002489</v>
      </c>
    </row>
    <row r="38" spans="1:18" ht="54.75" hidden="1" customHeight="1">
      <c r="A38" s="604"/>
      <c r="B38" s="604"/>
      <c r="C38" s="97" t="s">
        <v>49</v>
      </c>
      <c r="D38" s="17">
        <v>24.25</v>
      </c>
      <c r="E38" s="116">
        <f t="shared" si="13"/>
        <v>-1.7089828863169503</v>
      </c>
      <c r="F38" s="116">
        <f t="shared" si="13"/>
        <v>-2.9028198487053292</v>
      </c>
      <c r="G38" s="116">
        <f t="shared" si="13"/>
        <v>-2.9896026271640634</v>
      </c>
      <c r="H38" s="116">
        <f t="shared" si="13"/>
        <v>-1.5408671174050812</v>
      </c>
      <c r="I38" s="123">
        <f t="shared" si="14"/>
        <v>-2.2855681198978561</v>
      </c>
      <c r="M38" s="17">
        <v>24.25</v>
      </c>
      <c r="N38" s="116">
        <v>23.83557165006814</v>
      </c>
      <c r="O38" s="116">
        <v>23.143667945157581</v>
      </c>
      <c r="P38" s="116">
        <v>22.451764240247023</v>
      </c>
      <c r="Q38" s="116">
        <v>22.105812387791744</v>
      </c>
      <c r="R38" s="123">
        <f>AVERAGE(O38:Q38)</f>
        <v>22.567081524398784</v>
      </c>
    </row>
    <row r="39" spans="1:18" ht="54.75" hidden="1" customHeight="1">
      <c r="A39" s="604"/>
      <c r="B39" s="604"/>
      <c r="C39" s="97" t="s">
        <v>51</v>
      </c>
      <c r="D39" s="17">
        <v>20.5</v>
      </c>
      <c r="E39" s="116">
        <f t="shared" si="13"/>
        <v>-1.477971249506941</v>
      </c>
      <c r="F39" s="116">
        <f t="shared" si="13"/>
        <v>-2.4902358933175424</v>
      </c>
      <c r="G39" s="116">
        <f t="shared" si="13"/>
        <v>-2.5538323429775205</v>
      </c>
      <c r="H39" s="116">
        <f t="shared" si="13"/>
        <v>-1.3103811080422003</v>
      </c>
      <c r="I39" s="123">
        <f t="shared" si="14"/>
        <v>-1.9581051484610512</v>
      </c>
      <c r="M39" s="17">
        <v>20.5</v>
      </c>
      <c r="N39" s="116">
        <v>20.197015893851077</v>
      </c>
      <c r="O39" s="116">
        <v>19.694062554683349</v>
      </c>
      <c r="P39" s="116">
        <v>19.19110921551562</v>
      </c>
      <c r="Q39" s="116">
        <v>18.939632545931758</v>
      </c>
      <c r="R39" s="123">
        <f>AVERAGE(O39:Q39)</f>
        <v>19.274934772043576</v>
      </c>
    </row>
    <row r="40" spans="1:18" ht="63.75" hidden="1">
      <c r="A40" s="605"/>
      <c r="B40" s="605"/>
      <c r="C40" s="97" t="s">
        <v>53</v>
      </c>
      <c r="D40" s="17">
        <v>13.4</v>
      </c>
      <c r="E40" s="116">
        <f t="shared" si="13"/>
        <v>4.1694337309640037</v>
      </c>
      <c r="F40" s="116">
        <f t="shared" si="13"/>
        <v>18.830676038642913</v>
      </c>
      <c r="G40" s="116">
        <f t="shared" si="13"/>
        <v>15.846645551792784</v>
      </c>
      <c r="H40" s="116">
        <f t="shared" si="13"/>
        <v>6.8394926224722044</v>
      </c>
      <c r="I40" s="123">
        <f t="shared" si="14"/>
        <v>11.421561985967976</v>
      </c>
      <c r="M40" s="17">
        <v>13.4</v>
      </c>
      <c r="N40" s="116">
        <v>13.958704119949177</v>
      </c>
      <c r="O40" s="116">
        <v>16.587222471969508</v>
      </c>
      <c r="P40" s="116">
        <v>19.215740823989837</v>
      </c>
      <c r="Q40" s="116">
        <v>20.53</v>
      </c>
      <c r="R40" s="99"/>
    </row>
    <row r="41" spans="1:18" ht="54.75" hidden="1" customHeight="1">
      <c r="A41" s="603" t="s">
        <v>400</v>
      </c>
      <c r="B41" s="603" t="s">
        <v>400</v>
      </c>
      <c r="C41" s="97" t="s">
        <v>55</v>
      </c>
      <c r="D41" s="17">
        <v>77.209999999999994</v>
      </c>
      <c r="E41" s="116">
        <f t="shared" si="13"/>
        <v>0.66855821218872136</v>
      </c>
      <c r="F41" s="116">
        <f t="shared" si="13"/>
        <v>1.0804683134920527</v>
      </c>
      <c r="G41" s="116">
        <f t="shared" si="13"/>
        <v>1.0689189825882845</v>
      </c>
      <c r="H41" s="116">
        <f t="shared" si="13"/>
        <v>0.52880697317659819</v>
      </c>
      <c r="I41" s="123">
        <f t="shared" si="14"/>
        <v>0.83668812036141427</v>
      </c>
      <c r="M41" s="17">
        <v>77.209999999999994</v>
      </c>
      <c r="N41" s="116">
        <v>77.726193795630905</v>
      </c>
      <c r="O41" s="116">
        <v>78.566000690876123</v>
      </c>
      <c r="P41" s="116">
        <v>79.405807586121341</v>
      </c>
      <c r="Q41" s="116">
        <v>79.825711033743943</v>
      </c>
      <c r="R41" s="99"/>
    </row>
    <row r="42" spans="1:18" ht="54.75" hidden="1" customHeight="1">
      <c r="A42" s="604"/>
      <c r="B42" s="604"/>
      <c r="C42" s="97" t="s">
        <v>383</v>
      </c>
      <c r="D42" s="98">
        <v>57.53</v>
      </c>
      <c r="E42" s="98"/>
      <c r="F42" s="98"/>
      <c r="G42" s="98"/>
      <c r="H42" s="98"/>
      <c r="I42" s="98"/>
      <c r="M42" s="98">
        <v>57.53</v>
      </c>
      <c r="N42" s="99"/>
      <c r="O42" s="99"/>
      <c r="P42" s="99"/>
      <c r="Q42" s="99"/>
      <c r="R42" s="99"/>
    </row>
    <row r="43" spans="1:18" ht="54.75" hidden="1" customHeight="1">
      <c r="A43" s="604"/>
      <c r="B43" s="604"/>
      <c r="C43" s="97" t="s">
        <v>60</v>
      </c>
      <c r="D43" s="17">
        <v>74.8</v>
      </c>
      <c r="E43" s="116">
        <f>((N43-M43)/M43)*100</f>
        <v>0.26139568251384399</v>
      </c>
      <c r="F43" s="116">
        <f>((O43-N43)/N43)*100</f>
        <v>0.41987581644836475</v>
      </c>
      <c r="G43" s="116">
        <f>((P43-O43)/O43)*100</f>
        <v>0.41812023071589166</v>
      </c>
      <c r="H43" s="116">
        <f>((Q43-P43)/P43)*100</f>
        <v>0.20818963238669347</v>
      </c>
      <c r="I43" s="123">
        <f>AVERAGE(E43:H43)</f>
        <v>0.32689534051619845</v>
      </c>
      <c r="M43" s="17">
        <v>74.8</v>
      </c>
      <c r="N43" s="116">
        <v>74.995523970520352</v>
      </c>
      <c r="O43" s="116">
        <v>75.310412039091304</v>
      </c>
      <c r="P43" s="116">
        <v>75.625300107662241</v>
      </c>
      <c r="Q43" s="116">
        <v>75.782744141947717</v>
      </c>
      <c r="R43" s="99"/>
    </row>
    <row r="44" spans="1:18" ht="54.75" hidden="1" customHeight="1">
      <c r="A44" s="605"/>
      <c r="B44" s="605"/>
      <c r="C44" s="97" t="s">
        <v>63</v>
      </c>
      <c r="D44" s="24" t="s">
        <v>180</v>
      </c>
      <c r="E44" s="24" t="s">
        <v>180</v>
      </c>
      <c r="F44" s="24" t="s">
        <v>180</v>
      </c>
      <c r="G44" s="24" t="s">
        <v>180</v>
      </c>
      <c r="H44" s="24" t="s">
        <v>180</v>
      </c>
      <c r="I44" s="98"/>
      <c r="M44" s="24" t="s">
        <v>180</v>
      </c>
      <c r="N44" s="24" t="s">
        <v>180</v>
      </c>
      <c r="O44" s="24" t="s">
        <v>180</v>
      </c>
      <c r="P44" s="24" t="s">
        <v>180</v>
      </c>
      <c r="Q44" s="24" t="s">
        <v>180</v>
      </c>
      <c r="R44" s="99"/>
    </row>
    <row r="45" spans="1:18" hidden="1"/>
    <row r="46" spans="1:18" ht="25.5" hidden="1">
      <c r="A46" s="103" t="s">
        <v>393</v>
      </c>
      <c r="B46" s="103" t="s">
        <v>393</v>
      </c>
      <c r="C46" s="102" t="s">
        <v>192</v>
      </c>
      <c r="D46" s="293"/>
      <c r="E46" s="98"/>
      <c r="F46" s="98"/>
      <c r="G46" s="98"/>
      <c r="H46" s="98"/>
      <c r="I46" s="98"/>
      <c r="M46" s="115"/>
      <c r="N46" s="99"/>
      <c r="O46" s="99"/>
      <c r="P46" s="99"/>
      <c r="Q46" s="99"/>
      <c r="R46" s="99"/>
    </row>
    <row r="47" spans="1:18" ht="51" hidden="1">
      <c r="A47" s="103" t="s">
        <v>392</v>
      </c>
      <c r="B47" s="103" t="s">
        <v>392</v>
      </c>
      <c r="C47" s="102" t="s">
        <v>192</v>
      </c>
      <c r="D47" s="293"/>
      <c r="E47" s="98"/>
      <c r="F47" s="98"/>
      <c r="G47" s="98"/>
      <c r="H47" s="98"/>
      <c r="I47" s="98"/>
      <c r="M47" s="115"/>
      <c r="N47" s="99"/>
      <c r="O47" s="99"/>
      <c r="P47" s="99"/>
      <c r="Q47" s="99"/>
      <c r="R47" s="99"/>
    </row>
    <row r="48" spans="1:18" ht="73.5" hidden="1" customHeight="1">
      <c r="A48" s="607" t="s">
        <v>397</v>
      </c>
      <c r="B48" s="607" t="s">
        <v>397</v>
      </c>
      <c r="C48" s="103" t="s">
        <v>184</v>
      </c>
      <c r="D48" s="98"/>
      <c r="E48" s="98"/>
      <c r="F48" s="98"/>
      <c r="G48" s="98"/>
      <c r="H48" s="98"/>
      <c r="I48" s="98"/>
      <c r="M48" s="99"/>
      <c r="N48" s="99"/>
      <c r="O48" s="99"/>
      <c r="P48" s="99"/>
      <c r="Q48" s="99"/>
      <c r="R48" s="99"/>
    </row>
    <row r="49" spans="1:18" ht="61.5" hidden="1" customHeight="1">
      <c r="A49" s="608"/>
      <c r="B49" s="608"/>
      <c r="C49" s="103" t="s">
        <v>185</v>
      </c>
      <c r="D49" s="98"/>
      <c r="E49" s="98"/>
      <c r="F49" s="98"/>
      <c r="G49" s="98"/>
      <c r="H49" s="98"/>
      <c r="I49" s="98"/>
      <c r="M49" s="99"/>
      <c r="N49" s="99"/>
      <c r="O49" s="99"/>
      <c r="P49" s="99"/>
      <c r="Q49" s="99"/>
      <c r="R49" s="99"/>
    </row>
    <row r="50" spans="1:18" ht="53.25" hidden="1" customHeight="1">
      <c r="A50" s="609"/>
      <c r="B50" s="609"/>
      <c r="C50" s="103" t="s">
        <v>186</v>
      </c>
      <c r="D50" s="98"/>
      <c r="E50" s="98"/>
      <c r="F50" s="98"/>
      <c r="G50" s="98"/>
      <c r="H50" s="98"/>
      <c r="I50" s="98"/>
      <c r="M50" s="99"/>
      <c r="N50" s="99"/>
      <c r="O50" s="99"/>
      <c r="P50" s="99"/>
      <c r="Q50" s="99"/>
      <c r="R50" s="99"/>
    </row>
    <row r="51" spans="1:18" ht="25.5" hidden="1">
      <c r="A51" s="108" t="s">
        <v>396</v>
      </c>
      <c r="B51" s="108" t="s">
        <v>396</v>
      </c>
      <c r="C51" s="108"/>
      <c r="D51" s="135"/>
      <c r="E51" s="98"/>
      <c r="F51" s="98"/>
      <c r="G51" s="98"/>
      <c r="H51" s="98"/>
      <c r="I51" s="98"/>
      <c r="M51" s="108"/>
      <c r="N51" s="99"/>
      <c r="O51" s="99"/>
      <c r="P51" s="99"/>
      <c r="Q51" s="99"/>
      <c r="R51" s="99"/>
    </row>
    <row r="52" spans="1:18" ht="38.25" hidden="1">
      <c r="A52" s="128" t="s">
        <v>419</v>
      </c>
      <c r="B52" s="128" t="s">
        <v>419</v>
      </c>
      <c r="C52" s="95" t="s">
        <v>192</v>
      </c>
      <c r="D52" s="98"/>
      <c r="E52" s="98"/>
      <c r="F52" s="98"/>
      <c r="G52" s="98"/>
      <c r="H52" s="98"/>
      <c r="I52" s="98"/>
      <c r="M52" s="99"/>
      <c r="N52" s="99"/>
      <c r="O52" s="99"/>
      <c r="P52" s="99"/>
      <c r="Q52" s="99"/>
      <c r="R52" s="99"/>
    </row>
    <row r="53" spans="1:18" ht="64.5" hidden="1" customHeight="1">
      <c r="A53" s="610" t="s">
        <v>388</v>
      </c>
      <c r="B53" s="610" t="s">
        <v>388</v>
      </c>
      <c r="C53" s="108" t="s">
        <v>196</v>
      </c>
      <c r="D53" s="96" t="s">
        <v>401</v>
      </c>
      <c r="E53" s="98"/>
      <c r="F53" s="98"/>
      <c r="G53" s="98"/>
      <c r="H53" s="98"/>
      <c r="I53" s="98"/>
      <c r="M53" s="103" t="s">
        <v>401</v>
      </c>
      <c r="N53" s="99"/>
      <c r="O53" s="99"/>
      <c r="P53" s="99"/>
      <c r="Q53" s="99"/>
      <c r="R53" s="99"/>
    </row>
    <row r="54" spans="1:18" ht="92.25" hidden="1" customHeight="1">
      <c r="A54" s="611"/>
      <c r="B54" s="611"/>
      <c r="C54" s="107" t="s">
        <v>395</v>
      </c>
      <c r="D54" s="100" t="s">
        <v>402</v>
      </c>
      <c r="E54" s="98"/>
      <c r="F54" s="98"/>
      <c r="G54" s="98"/>
      <c r="H54" s="98"/>
      <c r="I54" s="98"/>
      <c r="M54" s="95" t="s">
        <v>402</v>
      </c>
      <c r="N54" s="99"/>
      <c r="O54" s="99"/>
      <c r="P54" s="99"/>
      <c r="Q54" s="99"/>
      <c r="R54" s="99"/>
    </row>
    <row r="55" spans="1:18" ht="51" hidden="1">
      <c r="A55" s="175" t="s">
        <v>389</v>
      </c>
      <c r="B55" s="175" t="s">
        <v>389</v>
      </c>
      <c r="C55" s="102" t="s">
        <v>177</v>
      </c>
      <c r="D55" s="100"/>
      <c r="E55" s="98"/>
      <c r="F55" s="98"/>
      <c r="G55" s="98"/>
      <c r="H55" s="98"/>
      <c r="I55" s="98"/>
      <c r="M55" s="95"/>
      <c r="N55" s="99"/>
      <c r="O55" s="99"/>
      <c r="P55" s="99"/>
      <c r="Q55" s="99"/>
      <c r="R55" s="99"/>
    </row>
    <row r="57" spans="1:18">
      <c r="B57" s="54" t="s">
        <v>852</v>
      </c>
    </row>
    <row r="58" spans="1:18">
      <c r="B58" s="54" t="s">
        <v>1066</v>
      </c>
    </row>
    <row r="59" spans="1:18">
      <c r="B59" s="54"/>
    </row>
  </sheetData>
  <mergeCells count="49">
    <mergeCell ref="H11:H12"/>
    <mergeCell ref="I11:I12"/>
    <mergeCell ref="A19:A22"/>
    <mergeCell ref="B19:B20"/>
    <mergeCell ref="C11:C12"/>
    <mergeCell ref="D11:D12"/>
    <mergeCell ref="E11:E12"/>
    <mergeCell ref="F11:F12"/>
    <mergeCell ref="G11:G12"/>
    <mergeCell ref="H21:H22"/>
    <mergeCell ref="I21:I22"/>
    <mergeCell ref="G17:G18"/>
    <mergeCell ref="H17:H18"/>
    <mergeCell ref="I17:I18"/>
    <mergeCell ref="H33:H34"/>
    <mergeCell ref="I33:I34"/>
    <mergeCell ref="C21:C22"/>
    <mergeCell ref="D21:D22"/>
    <mergeCell ref="E21:E22"/>
    <mergeCell ref="F21:F22"/>
    <mergeCell ref="G21:G22"/>
    <mergeCell ref="C33:C34"/>
    <mergeCell ref="D33:D34"/>
    <mergeCell ref="E33:E34"/>
    <mergeCell ref="F33:F34"/>
    <mergeCell ref="G33:G34"/>
    <mergeCell ref="B2:F2"/>
    <mergeCell ref="A4:A10"/>
    <mergeCell ref="A11:A12"/>
    <mergeCell ref="A13:A18"/>
    <mergeCell ref="A23:A24"/>
    <mergeCell ref="B13:B15"/>
    <mergeCell ref="C17:C18"/>
    <mergeCell ref="D17:D18"/>
    <mergeCell ref="E17:E18"/>
    <mergeCell ref="F17:F18"/>
    <mergeCell ref="B6:B10"/>
    <mergeCell ref="A48:A50"/>
    <mergeCell ref="B53:B54"/>
    <mergeCell ref="B41:B44"/>
    <mergeCell ref="B48:B50"/>
    <mergeCell ref="B35:B40"/>
    <mergeCell ref="A53:A54"/>
    <mergeCell ref="A25:A29"/>
    <mergeCell ref="A30:A34"/>
    <mergeCell ref="B30:B32"/>
    <mergeCell ref="A35:A40"/>
    <mergeCell ref="A41:A44"/>
    <mergeCell ref="B27:B28"/>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A1C53-F058-4C79-9311-8DCAC18830D1}">
  <sheetPr>
    <tabColor rgb="FF00B050"/>
  </sheetPr>
  <dimension ref="A2:G49"/>
  <sheetViews>
    <sheetView topLeftCell="B1" zoomScale="85" zoomScaleNormal="85" workbookViewId="0">
      <selection activeCell="C5" sqref="C5:C25"/>
    </sheetView>
  </sheetViews>
  <sheetFormatPr baseColWidth="10" defaultColWidth="9.140625" defaultRowHeight="15"/>
  <cols>
    <col min="1" max="1" width="30.7109375" style="104" hidden="1" customWidth="1"/>
    <col min="2" max="2" width="46.28515625" style="459" customWidth="1"/>
    <col min="3" max="3" width="41.140625" customWidth="1"/>
    <col min="4" max="6" width="30.7109375" customWidth="1"/>
    <col min="7" max="7" width="24.85546875" style="457" customWidth="1"/>
  </cols>
  <sheetData>
    <row r="2" spans="1:7" ht="39" thickBot="1">
      <c r="A2" s="109" t="s">
        <v>261</v>
      </c>
      <c r="B2" s="285"/>
      <c r="C2" s="642" t="s">
        <v>262</v>
      </c>
      <c r="D2" s="642"/>
      <c r="E2" s="642"/>
      <c r="F2" s="642"/>
      <c r="G2" s="642"/>
    </row>
    <row r="3" spans="1:7">
      <c r="A3" s="290" t="s">
        <v>78</v>
      </c>
      <c r="B3" s="643" t="s">
        <v>758</v>
      </c>
      <c r="C3" s="644" t="s">
        <v>263</v>
      </c>
      <c r="D3" s="644" t="s">
        <v>264</v>
      </c>
      <c r="E3" s="644"/>
      <c r="F3" s="644"/>
      <c r="G3" s="645" t="s">
        <v>265</v>
      </c>
    </row>
    <row r="4" spans="1:7">
      <c r="A4" s="135" t="s">
        <v>253</v>
      </c>
      <c r="B4" s="643"/>
      <c r="C4" s="644"/>
      <c r="D4" s="292" t="s">
        <v>266</v>
      </c>
      <c r="E4" s="292" t="s">
        <v>267</v>
      </c>
      <c r="F4" s="292" t="s">
        <v>268</v>
      </c>
      <c r="G4" s="645"/>
    </row>
    <row r="5" spans="1:7" ht="26.25">
      <c r="A5" s="135"/>
      <c r="B5" s="648" t="s">
        <v>726</v>
      </c>
      <c r="C5" s="104" t="s">
        <v>833</v>
      </c>
      <c r="D5" s="24">
        <v>4</v>
      </c>
      <c r="E5" s="24">
        <v>4</v>
      </c>
      <c r="F5" s="24">
        <v>4</v>
      </c>
      <c r="G5" s="462">
        <f>AVERAGE(D5:F5)</f>
        <v>4</v>
      </c>
    </row>
    <row r="6" spans="1:7" ht="42" customHeight="1">
      <c r="A6" s="139" t="s">
        <v>391</v>
      </c>
      <c r="B6" s="649"/>
      <c r="C6" s="302" t="s">
        <v>820</v>
      </c>
      <c r="D6" s="24">
        <v>2</v>
      </c>
      <c r="E6" s="24">
        <v>3</v>
      </c>
      <c r="F6" s="24">
        <v>3</v>
      </c>
      <c r="G6" s="462">
        <f t="shared" ref="G6:G24" si="0">AVERAGE(D6:F6)</f>
        <v>2.6666666666666665</v>
      </c>
    </row>
    <row r="7" spans="1:7" ht="44.25" customHeight="1">
      <c r="A7" s="138" t="s">
        <v>398</v>
      </c>
      <c r="B7" s="650"/>
      <c r="C7" s="302" t="s">
        <v>1182</v>
      </c>
      <c r="D7" s="294">
        <v>4</v>
      </c>
      <c r="E7" s="294">
        <v>4</v>
      </c>
      <c r="F7" s="294">
        <v>4</v>
      </c>
      <c r="G7" s="462">
        <f t="shared" si="0"/>
        <v>4</v>
      </c>
    </row>
    <row r="8" spans="1:7" ht="64.5" customHeight="1">
      <c r="A8" s="136" t="s">
        <v>86</v>
      </c>
      <c r="B8" s="576" t="s">
        <v>796</v>
      </c>
      <c r="C8" s="301" t="s">
        <v>830</v>
      </c>
      <c r="D8" s="100">
        <v>4</v>
      </c>
      <c r="E8" s="294">
        <v>3</v>
      </c>
      <c r="F8" s="294">
        <v>4</v>
      </c>
      <c r="G8" s="462">
        <f t="shared" si="0"/>
        <v>3.6666666666666665</v>
      </c>
    </row>
    <row r="9" spans="1:7" ht="42" customHeight="1">
      <c r="A9" s="135"/>
      <c r="B9" s="578"/>
      <c r="C9" s="302" t="s">
        <v>386</v>
      </c>
      <c r="D9" s="24">
        <v>4</v>
      </c>
      <c r="E9" s="24">
        <v>4</v>
      </c>
      <c r="F9" s="24">
        <v>4</v>
      </c>
      <c r="G9" s="462">
        <f t="shared" si="0"/>
        <v>4</v>
      </c>
    </row>
    <row r="10" spans="1:7" ht="44.25" customHeight="1">
      <c r="A10" s="137" t="s">
        <v>390</v>
      </c>
      <c r="B10" s="638" t="s">
        <v>789</v>
      </c>
      <c r="C10" s="302" t="s">
        <v>803</v>
      </c>
      <c r="D10" s="294">
        <v>2</v>
      </c>
      <c r="E10" s="294">
        <v>3</v>
      </c>
      <c r="F10" s="294">
        <v>1</v>
      </c>
      <c r="G10" s="462">
        <f t="shared" si="0"/>
        <v>2</v>
      </c>
    </row>
    <row r="11" spans="1:7" ht="42.75" customHeight="1">
      <c r="A11" s="288"/>
      <c r="B11" s="651"/>
      <c r="C11" s="302" t="s">
        <v>804</v>
      </c>
      <c r="D11" s="24">
        <v>3</v>
      </c>
      <c r="E11" s="24">
        <v>3</v>
      </c>
      <c r="F11" s="24">
        <v>1</v>
      </c>
      <c r="G11" s="462">
        <f t="shared" si="0"/>
        <v>2.3333333333333335</v>
      </c>
    </row>
    <row r="12" spans="1:7" ht="19.5" customHeight="1">
      <c r="A12" s="134" t="s">
        <v>385</v>
      </c>
      <c r="B12" s="651"/>
      <c r="C12" s="302" t="s">
        <v>819</v>
      </c>
      <c r="D12" s="350">
        <v>4</v>
      </c>
      <c r="E12" s="294">
        <v>3</v>
      </c>
      <c r="F12" s="294">
        <v>2</v>
      </c>
      <c r="G12" s="462">
        <f t="shared" si="0"/>
        <v>3</v>
      </c>
    </row>
    <row r="13" spans="1:7" ht="66.75" customHeight="1">
      <c r="A13" s="134"/>
      <c r="B13" s="639"/>
      <c r="C13" s="332" t="s">
        <v>854</v>
      </c>
      <c r="D13" s="294">
        <v>3</v>
      </c>
      <c r="E13" s="294">
        <v>3</v>
      </c>
      <c r="F13" s="294">
        <v>3</v>
      </c>
      <c r="G13" s="462">
        <f t="shared" si="0"/>
        <v>3</v>
      </c>
    </row>
    <row r="14" spans="1:7" ht="40.5" customHeight="1">
      <c r="A14" s="134"/>
      <c r="B14" s="638" t="s">
        <v>794</v>
      </c>
      <c r="C14" s="332" t="s">
        <v>800</v>
      </c>
      <c r="D14" s="294">
        <v>4</v>
      </c>
      <c r="E14" s="294">
        <v>3</v>
      </c>
      <c r="F14" s="294">
        <v>1</v>
      </c>
      <c r="G14" s="462">
        <f t="shared" si="0"/>
        <v>2.6666666666666665</v>
      </c>
    </row>
    <row r="15" spans="1:7" ht="39" customHeight="1">
      <c r="A15" s="135"/>
      <c r="B15" s="651"/>
      <c r="C15" s="302" t="s">
        <v>855</v>
      </c>
      <c r="D15" s="24">
        <v>1</v>
      </c>
      <c r="E15" s="24">
        <v>3</v>
      </c>
      <c r="F15" s="24">
        <v>2</v>
      </c>
      <c r="G15" s="462">
        <f t="shared" si="0"/>
        <v>2</v>
      </c>
    </row>
    <row r="16" spans="1:7" ht="42.75" customHeight="1">
      <c r="A16" s="640" t="s">
        <v>397</v>
      </c>
      <c r="B16" s="639"/>
      <c r="C16" s="302" t="s">
        <v>837</v>
      </c>
      <c r="D16" s="294">
        <v>2</v>
      </c>
      <c r="E16" s="294">
        <v>3</v>
      </c>
      <c r="F16" s="294">
        <v>2</v>
      </c>
      <c r="G16" s="462">
        <f t="shared" si="0"/>
        <v>2.3333333333333335</v>
      </c>
    </row>
    <row r="17" spans="1:7" ht="54" customHeight="1">
      <c r="A17" s="641"/>
      <c r="B17" s="576" t="s">
        <v>809</v>
      </c>
      <c r="C17" s="303" t="s">
        <v>818</v>
      </c>
      <c r="D17" s="294">
        <v>4</v>
      </c>
      <c r="E17" s="294">
        <v>3</v>
      </c>
      <c r="F17" s="294">
        <v>3</v>
      </c>
      <c r="G17" s="462">
        <f t="shared" si="0"/>
        <v>3.3333333333333335</v>
      </c>
    </row>
    <row r="18" spans="1:7">
      <c r="A18" s="287"/>
      <c r="B18" s="578"/>
      <c r="C18" s="303" t="s">
        <v>450</v>
      </c>
      <c r="D18" s="294">
        <v>4</v>
      </c>
      <c r="E18" s="294">
        <v>4</v>
      </c>
      <c r="F18" s="294">
        <v>4</v>
      </c>
      <c r="G18" s="462">
        <f t="shared" si="0"/>
        <v>4</v>
      </c>
    </row>
    <row r="19" spans="1:7" ht="25.5">
      <c r="A19" s="108" t="s">
        <v>396</v>
      </c>
      <c r="B19" s="577"/>
      <c r="C19" s="302" t="s">
        <v>1157</v>
      </c>
      <c r="D19" s="294">
        <v>2</v>
      </c>
      <c r="E19" s="294">
        <v>3</v>
      </c>
      <c r="F19" s="294">
        <v>1</v>
      </c>
      <c r="G19" s="462">
        <f t="shared" si="0"/>
        <v>2</v>
      </c>
    </row>
    <row r="20" spans="1:7" ht="25.5">
      <c r="A20" s="291" t="s">
        <v>394</v>
      </c>
      <c r="B20" s="577"/>
      <c r="C20" s="302" t="s">
        <v>805</v>
      </c>
      <c r="D20" s="294">
        <v>2</v>
      </c>
      <c r="E20" s="294">
        <v>3</v>
      </c>
      <c r="F20" s="294">
        <v>1</v>
      </c>
      <c r="G20" s="462">
        <f t="shared" si="0"/>
        <v>2</v>
      </c>
    </row>
    <row r="21" spans="1:7" ht="21" customHeight="1">
      <c r="A21" s="287" t="s">
        <v>390</v>
      </c>
      <c r="B21" s="578"/>
      <c r="C21" s="302" t="s">
        <v>806</v>
      </c>
      <c r="D21" s="294">
        <v>1</v>
      </c>
      <c r="E21" s="294">
        <v>3</v>
      </c>
      <c r="F21" s="294">
        <v>1</v>
      </c>
      <c r="G21" s="462">
        <f t="shared" si="0"/>
        <v>1.6666666666666667</v>
      </c>
    </row>
    <row r="22" spans="1:7" ht="25.5">
      <c r="B22" s="576" t="s">
        <v>793</v>
      </c>
      <c r="C22" s="303" t="s">
        <v>807</v>
      </c>
      <c r="D22" s="294">
        <v>4</v>
      </c>
      <c r="E22" s="294">
        <v>4</v>
      </c>
      <c r="F22" s="294">
        <v>4</v>
      </c>
      <c r="G22" s="462">
        <f t="shared" si="0"/>
        <v>4</v>
      </c>
    </row>
    <row r="23" spans="1:7">
      <c r="B23" s="577"/>
      <c r="C23" s="303" t="s">
        <v>808</v>
      </c>
      <c r="D23" s="294">
        <v>4</v>
      </c>
      <c r="E23" s="294">
        <v>4</v>
      </c>
      <c r="F23" s="294">
        <v>4</v>
      </c>
      <c r="G23" s="462">
        <f t="shared" si="0"/>
        <v>4</v>
      </c>
    </row>
    <row r="24" spans="1:7" ht="25.5">
      <c r="B24" s="578"/>
      <c r="C24" s="302" t="s">
        <v>769</v>
      </c>
      <c r="D24" s="294">
        <v>2</v>
      </c>
      <c r="E24" s="294">
        <v>2</v>
      </c>
      <c r="F24" s="294">
        <v>2</v>
      </c>
      <c r="G24" s="462">
        <f t="shared" si="0"/>
        <v>2</v>
      </c>
    </row>
    <row r="25" spans="1:7">
      <c r="B25" s="296"/>
      <c r="C25" s="329"/>
      <c r="D25" s="262"/>
      <c r="E25" s="262"/>
    </row>
    <row r="26" spans="1:7">
      <c r="B26" s="296"/>
      <c r="C26" s="329"/>
      <c r="D26" s="262"/>
      <c r="E26" s="262"/>
    </row>
    <row r="27" spans="1:7">
      <c r="B27" s="296"/>
      <c r="C27" s="646"/>
      <c r="D27" s="262"/>
      <c r="E27" s="262"/>
    </row>
    <row r="28" spans="1:7">
      <c r="B28" s="296"/>
      <c r="C28" s="646"/>
      <c r="D28" s="262"/>
      <c r="E28" s="262"/>
    </row>
    <row r="29" spans="1:7">
      <c r="B29" s="296"/>
      <c r="C29" s="646"/>
      <c r="D29" s="262"/>
      <c r="E29" s="262"/>
    </row>
    <row r="30" spans="1:7">
      <c r="B30" s="296"/>
      <c r="C30" s="646"/>
      <c r="D30" s="262"/>
      <c r="E30" s="262"/>
    </row>
    <row r="31" spans="1:7">
      <c r="B31" s="296"/>
      <c r="C31" s="330"/>
      <c r="D31" s="262"/>
      <c r="E31" s="262"/>
    </row>
    <row r="32" spans="1:7">
      <c r="B32" s="296"/>
      <c r="C32" s="330"/>
      <c r="D32" s="262"/>
      <c r="E32" s="262"/>
    </row>
    <row r="33" spans="2:5">
      <c r="B33" s="296"/>
      <c r="C33" s="330"/>
      <c r="D33" s="262"/>
      <c r="E33" s="262"/>
    </row>
    <row r="34" spans="2:5">
      <c r="B34" s="296"/>
      <c r="C34" s="646"/>
      <c r="D34" s="262"/>
      <c r="E34" s="262"/>
    </row>
    <row r="35" spans="2:5">
      <c r="B35" s="296"/>
      <c r="C35" s="646"/>
      <c r="D35" s="262"/>
      <c r="E35" s="262"/>
    </row>
    <row r="36" spans="2:5">
      <c r="B36" s="296"/>
      <c r="C36" s="646"/>
      <c r="D36" s="262"/>
      <c r="E36" s="262"/>
    </row>
    <row r="37" spans="2:5">
      <c r="B37" s="296"/>
      <c r="C37" s="331"/>
      <c r="D37" s="262"/>
      <c r="E37" s="262"/>
    </row>
    <row r="38" spans="2:5">
      <c r="B38" s="296"/>
      <c r="C38" s="646"/>
      <c r="D38" s="262"/>
      <c r="E38" s="262"/>
    </row>
    <row r="39" spans="2:5">
      <c r="B39" s="296"/>
      <c r="C39" s="646"/>
      <c r="D39" s="262"/>
      <c r="E39" s="262"/>
    </row>
    <row r="40" spans="2:5">
      <c r="B40" s="296"/>
      <c r="C40" s="646"/>
      <c r="D40" s="262"/>
      <c r="E40" s="262"/>
    </row>
    <row r="41" spans="2:5">
      <c r="B41" s="296"/>
      <c r="C41" s="297"/>
      <c r="D41" s="262"/>
      <c r="E41" s="262"/>
    </row>
    <row r="42" spans="2:5">
      <c r="B42" s="296"/>
      <c r="C42" s="297"/>
      <c r="D42" s="262"/>
      <c r="E42" s="262"/>
    </row>
    <row r="43" spans="2:5">
      <c r="B43" s="296"/>
      <c r="C43" s="297"/>
      <c r="D43" s="262"/>
      <c r="E43" s="262"/>
    </row>
    <row r="44" spans="2:5">
      <c r="B44" s="296"/>
      <c r="C44" s="647"/>
      <c r="D44" s="262"/>
      <c r="E44" s="262"/>
    </row>
    <row r="45" spans="2:5">
      <c r="B45" s="296"/>
      <c r="C45" s="647"/>
      <c r="D45" s="262"/>
      <c r="E45" s="262"/>
    </row>
    <row r="46" spans="2:5">
      <c r="B46" s="296"/>
      <c r="C46" s="298"/>
      <c r="D46" s="262"/>
      <c r="E46" s="262"/>
    </row>
    <row r="47" spans="2:5">
      <c r="B47" s="296"/>
      <c r="C47" s="297"/>
      <c r="D47" s="262"/>
      <c r="E47" s="262"/>
    </row>
    <row r="48" spans="2:5">
      <c r="B48" s="296"/>
      <c r="C48" s="298"/>
      <c r="D48" s="262"/>
      <c r="E48" s="262"/>
    </row>
    <row r="49" spans="2:5">
      <c r="B49" s="458"/>
      <c r="C49" s="262"/>
      <c r="D49" s="262"/>
      <c r="E49" s="262"/>
    </row>
  </sheetData>
  <mergeCells count="17">
    <mergeCell ref="C27:C30"/>
    <mergeCell ref="C34:C36"/>
    <mergeCell ref="C38:C40"/>
    <mergeCell ref="C44:C45"/>
    <mergeCell ref="B5:B7"/>
    <mergeCell ref="B10:B13"/>
    <mergeCell ref="B8:B9"/>
    <mergeCell ref="B17:B18"/>
    <mergeCell ref="B14:B16"/>
    <mergeCell ref="A16:A17"/>
    <mergeCell ref="B22:B24"/>
    <mergeCell ref="C2:G2"/>
    <mergeCell ref="B3:B4"/>
    <mergeCell ref="C3:C4"/>
    <mergeCell ref="D3:F3"/>
    <mergeCell ref="G3:G4"/>
    <mergeCell ref="B19:B2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9BE7CE4A30A3E46BA507DDFCD54CBEF" ma:contentTypeVersion="17" ma:contentTypeDescription="Crear nuevo documento." ma:contentTypeScope="" ma:versionID="b8cdcb4e10c4610c32639bf5013ed973">
  <xsd:schema xmlns:xsd="http://www.w3.org/2001/XMLSchema" xmlns:xs="http://www.w3.org/2001/XMLSchema" xmlns:p="http://schemas.microsoft.com/office/2006/metadata/properties" xmlns:ns2="8e052d06-f6ad-4f9f-88fa-b7dab27e042d" xmlns:ns3="2c62c64b-f363-4a6f-b41f-e132661ac55d" targetNamespace="http://schemas.microsoft.com/office/2006/metadata/properties" ma:root="true" ma:fieldsID="23615e969c7e36b539d477f637066199" ns2:_="" ns3:_="">
    <xsd:import namespace="8e052d06-f6ad-4f9f-88fa-b7dab27e042d"/>
    <xsd:import namespace="2c62c64b-f363-4a6f-b41f-e132661ac55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052d06-f6ad-4f9f-88fa-b7dab27e04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8c72666d-2c2f-4e10-8e12-5ac1c5e0b04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62c64b-f363-4a6f-b41f-e132661ac55d"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04fc1006-54ac-4364-9f20-040a82f0b904}" ma:internalName="TaxCatchAll" ma:showField="CatchAllData" ma:web="2c62c64b-f363-4a6f-b41f-e132661ac5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e052d06-f6ad-4f9f-88fa-b7dab27e042d">
      <Terms xmlns="http://schemas.microsoft.com/office/infopath/2007/PartnerControls"/>
    </lcf76f155ced4ddcb4097134ff3c332f>
    <TaxCatchAll xmlns="2c62c64b-f363-4a6f-b41f-e132661ac55d" xsi:nil="true"/>
    <SharedWithUsers xmlns="2c62c64b-f363-4a6f-b41f-e132661ac55d">
      <UserInfo>
        <DisplayName>Juan isais Ruiz</DisplayName>
        <AccountId>132</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E08D82-6124-49DF-935E-3E9707FAAE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052d06-f6ad-4f9f-88fa-b7dab27e042d"/>
    <ds:schemaRef ds:uri="2c62c64b-f363-4a6f-b41f-e132661ac5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B0A5FB-3695-4BFB-B704-5EFF037496D3}">
  <ds:schemaRefs>
    <ds:schemaRef ds:uri="http://schemas.microsoft.com/office/2006/documentManagement/types"/>
    <ds:schemaRef ds:uri="8e052d06-f6ad-4f9f-88fa-b7dab27e042d"/>
    <ds:schemaRef ds:uri="http://purl.org/dc/elements/1.1/"/>
    <ds:schemaRef ds:uri="http://purl.org/dc/dcmitype/"/>
    <ds:schemaRef ds:uri="http://purl.org/dc/terms/"/>
    <ds:schemaRef ds:uri="http://schemas.microsoft.com/office/2006/metadata/properties"/>
    <ds:schemaRef ds:uri="http://schemas.openxmlformats.org/package/2006/metadata/core-properties"/>
    <ds:schemaRef ds:uri="http://schemas.microsoft.com/office/infopath/2007/PartnerControls"/>
    <ds:schemaRef ds:uri="2c62c64b-f363-4a6f-b41f-e132661ac55d"/>
    <ds:schemaRef ds:uri="http://www.w3.org/XML/1998/namespace"/>
  </ds:schemaRefs>
</ds:datastoreItem>
</file>

<file path=customXml/itemProps3.xml><?xml version="1.0" encoding="utf-8"?>
<ds:datastoreItem xmlns:ds="http://schemas.openxmlformats.org/officeDocument/2006/customXml" ds:itemID="{D10B014F-3368-4363-98E9-96FB82161A4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4</vt:i4>
      </vt:variant>
    </vt:vector>
  </HeadingPairs>
  <TitlesOfParts>
    <vt:vector size="31" baseType="lpstr">
      <vt:lpstr>H1</vt:lpstr>
      <vt:lpstr>H3</vt:lpstr>
      <vt:lpstr>H2_F</vt:lpstr>
      <vt:lpstr>H3_F</vt:lpstr>
      <vt:lpstr>H4-F</vt:lpstr>
      <vt:lpstr>H5_F</vt:lpstr>
      <vt:lpstr>H5</vt:lpstr>
      <vt:lpstr>H6_F</vt:lpstr>
      <vt:lpstr>H7_F</vt:lpstr>
      <vt:lpstr>H8_F</vt:lpstr>
      <vt:lpstr>H9</vt:lpstr>
      <vt:lpstr>H9_F</vt:lpstr>
      <vt:lpstr>H10</vt:lpstr>
      <vt:lpstr>H11</vt:lpstr>
      <vt:lpstr>H12</vt:lpstr>
      <vt:lpstr>H12_F</vt:lpstr>
      <vt:lpstr>H13 (3)</vt:lpstr>
      <vt:lpstr>H13</vt:lpstr>
      <vt:lpstr>H14 (2)</vt:lpstr>
      <vt:lpstr>H15</vt:lpstr>
      <vt:lpstr>H14</vt:lpstr>
      <vt:lpstr>H16</vt:lpstr>
      <vt:lpstr>H17</vt:lpstr>
      <vt:lpstr>H18</vt:lpstr>
      <vt:lpstr>H19</vt:lpstr>
      <vt:lpstr>H20</vt:lpstr>
      <vt:lpstr>H21</vt:lpstr>
      <vt:lpstr>'H13'!_ftn1</vt:lpstr>
      <vt:lpstr>'H13'!_ftnref1</vt:lpstr>
      <vt:lpstr>'H19'!_Hlk106101374</vt:lpstr>
      <vt:lpstr>'H18'!_Toc119511076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Carla Gautreaux</dc:creator>
  <cp:keywords/>
  <dc:description/>
  <cp:lastModifiedBy>Angelina Guillen</cp:lastModifiedBy>
  <cp:revision/>
  <cp:lastPrinted>2025-05-26T18:00:01Z</cp:lastPrinted>
  <dcterms:created xsi:type="dcterms:W3CDTF">2024-01-31T16:37:25Z</dcterms:created>
  <dcterms:modified xsi:type="dcterms:W3CDTF">2025-07-24T18:45:03Z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0x010100B9BE7CE4A30A3E46BA507DDFCD54CBEF</vt:lpwstr>
  </property>
  <property fmtid="{D5CDD505-2E9C-101B-9397-08002B2CF9AE}" pid="3" name="MediaServiceImageTags">
    <vt:lpwstr/>
  </property>
</Properties>
</file>