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francisco.frias\Desktop\"/>
    </mc:Choice>
  </mc:AlternateContent>
  <xr:revisionPtr revIDLastSave="0" documentId="8_{9263DB35-0045-4E01-82F8-5C4EA7BEFA51}" xr6:coauthVersionLast="47" xr6:coauthVersionMax="47" xr10:uidLastSave="{00000000-0000-0000-0000-000000000000}"/>
  <bookViews>
    <workbookView xWindow="-120" yWindow="-120" windowWidth="20730" windowHeight="11160" xr2:uid="{00000000-000D-0000-FFFF-FFFF00000000}"/>
  </bookViews>
  <sheets>
    <sheet name="Report_ Final_V3" sheetId="1" r:id="rId1"/>
    <sheet name="Sheet1" sheetId="2" r:id="rId2"/>
  </sheets>
  <definedNames>
    <definedName name="_xlnm.Print_Area" localSheetId="0">'Report_ Final_V3'!$A$1:$BE$200</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164" i="1" l="1"/>
  <c r="AH163" i="1"/>
  <c r="AH162" i="1"/>
  <c r="AH161" i="1"/>
  <c r="AH160" i="1"/>
  <c r="AG164" i="1"/>
  <c r="AG163" i="1"/>
  <c r="AG162" i="1"/>
  <c r="AG161" i="1"/>
  <c r="AG160" i="1"/>
  <c r="AE164" i="1"/>
  <c r="AE163" i="1"/>
  <c r="AE162" i="1"/>
  <c r="AE161" i="1"/>
  <c r="AE160" i="1"/>
  <c r="AC164" i="1"/>
  <c r="AC163" i="1"/>
  <c r="AC162" i="1"/>
  <c r="AC161" i="1"/>
  <c r="AC160" i="1"/>
  <c r="BK135" i="1"/>
  <c r="BT121" i="1"/>
  <c r="AH107" i="1"/>
  <c r="AH106" i="1"/>
  <c r="AH105" i="1"/>
  <c r="AH104" i="1"/>
  <c r="AG108" i="1"/>
  <c r="AG107" i="1"/>
  <c r="AG106" i="1"/>
  <c r="AG105" i="1"/>
  <c r="AG104" i="1"/>
  <c r="AH73" i="1"/>
  <c r="AE73" i="1"/>
  <c r="AC73" i="1"/>
  <c r="AH72" i="1"/>
  <c r="AE72" i="1"/>
  <c r="AC72" i="1"/>
  <c r="AJ72" i="1" s="1"/>
  <c r="AH32" i="1" l="1"/>
  <c r="AH31" i="1"/>
  <c r="AH30" i="1"/>
  <c r="AG32" i="1"/>
  <c r="AG31" i="1"/>
  <c r="AG30" i="1"/>
  <c r="AE32" i="1"/>
  <c r="AE31" i="1"/>
  <c r="AE30" i="1"/>
  <c r="AC32" i="1"/>
  <c r="AC31" i="1"/>
  <c r="AC30" i="1"/>
  <c r="A156" i="1"/>
  <c r="AL162" i="1" l="1"/>
  <c r="AJ162" i="1"/>
  <c r="AJ104" i="1" l="1"/>
  <c r="AL104" i="1"/>
  <c r="AL105" i="1"/>
  <c r="AJ105" i="1"/>
  <c r="AL106" i="1"/>
  <c r="AJ106" i="1"/>
  <c r="AL108" i="1"/>
  <c r="AJ108" i="1"/>
  <c r="AJ107" i="1"/>
  <c r="AL107" i="1"/>
  <c r="AI68" i="1"/>
  <c r="AI100" i="1"/>
  <c r="AL73" i="1"/>
  <c r="AJ73" i="1"/>
  <c r="AL72" i="1"/>
  <c r="AJ32" i="1" l="1"/>
  <c r="AL164" i="1" l="1"/>
  <c r="AJ164" i="1"/>
  <c r="AL163" i="1"/>
  <c r="AJ163" i="1"/>
  <c r="AL161" i="1"/>
  <c r="AJ161" i="1"/>
  <c r="AJ31" i="1"/>
  <c r="AL32" i="1"/>
  <c r="AI26" i="1"/>
  <c r="AL160" i="1"/>
  <c r="AJ160" i="1"/>
  <c r="AI156" i="1"/>
  <c r="AL31" i="1"/>
  <c r="AL30" i="1"/>
  <c r="AJ30" i="1"/>
</calcChain>
</file>

<file path=xl/sharedStrings.xml><?xml version="1.0" encoding="utf-8"?>
<sst xmlns="http://schemas.openxmlformats.org/spreadsheetml/2006/main" count="311" uniqueCount="198">
  <si>
    <t>Capítulo:</t>
  </si>
  <si>
    <t>Sub-Capítulo:</t>
  </si>
  <si>
    <t>Unidad Ejecutora:</t>
  </si>
  <si>
    <t>I. ASPECTOS GENERALES:</t>
  </si>
  <si>
    <t>Misión:</t>
  </si>
  <si>
    <t>Visión:</t>
  </si>
  <si>
    <t>II. CONTRIBUCIÓN A LA ESTRATEGIA NACIONAL DE DESARROLLO Y AL PLAN NACIONAL PLURIANUAL DEL SECTOR PÚBLICO</t>
  </si>
  <si>
    <t>Eje estratégico:</t>
  </si>
  <si>
    <t>2. DESARROLLO SOCIAL</t>
  </si>
  <si>
    <t>Objetivo general:</t>
  </si>
  <si>
    <t>Objetivo(s) específico(s):</t>
  </si>
  <si>
    <t xml:space="preserve">Nombre del programa: </t>
  </si>
  <si>
    <t>¿En qué consiste el programa?</t>
  </si>
  <si>
    <t>¿Quiénes son los beneficiarios del programa?</t>
  </si>
  <si>
    <t>Resultado al que contribuye el programa:</t>
  </si>
  <si>
    <t xml:space="preserve">Cuadro: Desempeño financiero por programa </t>
  </si>
  <si>
    <t>Presupuesto Inicial</t>
  </si>
  <si>
    <t>Presupuesto Vigente</t>
  </si>
  <si>
    <t>Presupuesto Ejecutado</t>
  </si>
  <si>
    <t>Porcentaje de Ejecución</t>
  </si>
  <si>
    <t>PROGRAMACIÓN Y EJECUCIÓN ANUAL DE LAS METAS</t>
  </si>
  <si>
    <t/>
  </si>
  <si>
    <t xml:space="preserve">Presupuesto Anual </t>
  </si>
  <si>
    <t>Cumplimiento</t>
  </si>
  <si>
    <t>PRODUCTO</t>
  </si>
  <si>
    <t>UNIDAD DE MEDIDA</t>
  </si>
  <si>
    <t>Metas</t>
  </si>
  <si>
    <t>Monto Financiero</t>
  </si>
  <si>
    <t>Financiero % F= D/B</t>
  </si>
  <si>
    <t>Descripción del producto:</t>
  </si>
  <si>
    <t>Logros Alcanzados:</t>
  </si>
  <si>
    <t>Causas y justificación del desvío:</t>
  </si>
  <si>
    <t>0215 - MINISTERIO DE LA MUJER</t>
  </si>
  <si>
    <t>01 - MINISTERIO DE LA  MUJER</t>
  </si>
  <si>
    <t>0001 - MINISTERIO DE LA MUJER</t>
  </si>
  <si>
    <t>2.3. Igualdad de derechos y oportunidades</t>
  </si>
  <si>
    <t>2.3.1 Construir una cultura de igualdad y equidad entre hombres y mujeres</t>
  </si>
  <si>
    <t xml:space="preserve">11 - Coordinación intersectorial </t>
  </si>
  <si>
    <t>Instituciones del gobierno central y descentralizado, gobiernos locales e instituciones de la sociedad civil</t>
  </si>
  <si>
    <t xml:space="preserve">Cantidad de instituciones asistidas	</t>
  </si>
  <si>
    <t>Instituciones del gobierno central y descentralizado con sello de igualdad de género (igualando-RD)</t>
  </si>
  <si>
    <t>Promoción del  liderazgo y la participación política de las mujeres y Fomentar una mayor participación política y social de las mujeres a favor de la construcción de la igualdad y equidad entre géneros.</t>
  </si>
  <si>
    <t>Instituciones con asistencia técnica para la transversalización del enfoque de género</t>
  </si>
  <si>
    <t xml:space="preserve">12 - Fomento y promoción de la perspectiva de género en la educación y capacitación </t>
  </si>
  <si>
    <t>Favorecer cambios en los patrones socios culturales mediante acciones sistemáticas de comunicación, información y educación dirigidas a eliminar los estereotipos discriminatorios y promover la  perspectiva de género y transversalización en todo el Sistema Educativo Dominicano.</t>
  </si>
  <si>
    <t>Promover, defender y garantizar los derechos humanos de las mujeres para el ejercicio pleno de su ciudadanía a través de acciones e intervenciones en programas de promoción, prevención y atención a la violencia contra la mujer e intrafamiliar, mediante la aplicación de planes y proyectos que garanticen la protección de victimas de violencia.</t>
  </si>
  <si>
    <t xml:space="preserve">5952 - Mujeres víctimas de violencia de género e intrafamiliar con atención integral	</t>
  </si>
  <si>
    <t>Personas sensibilizadas sobre una vida sin violencia</t>
  </si>
  <si>
    <t>Personas en situación de emergencias atendidas a través de línea 24 horas Mujer *212</t>
  </si>
  <si>
    <t>Producto:                                             5952</t>
  </si>
  <si>
    <t>Mujeres víctimas de violencia de género e intrafamiliar con atención integral</t>
  </si>
  <si>
    <t>Cantidad de mujeres habilitadas y capacitadas</t>
  </si>
  <si>
    <t>Cantidad de propuestas de políticas elaboradas y consensuadas</t>
  </si>
  <si>
    <t>Cantidad de jóvenes y adolescentes sensibilizados/as</t>
  </si>
  <si>
    <t>Cantidad de instituciones de salud sensibilizadas</t>
  </si>
  <si>
    <t>Mujeres habilitadas y capacitadas en formación integral para el empleo y/o gestionar sus propias empresas</t>
  </si>
  <si>
    <t>Producto:                     6006</t>
  </si>
  <si>
    <t>Jóvenes y adolescentes sensibilizados/as en salud sexual y reproductiva</t>
  </si>
  <si>
    <t xml:space="preserve">III. (11) INFORMACION DEL PROGRAMA: </t>
  </si>
  <si>
    <t>IV. (11)  REPORTE DEL PRESUPUESTO FÍSICA-FINANCIERA DE LOS PRODUCTOS</t>
  </si>
  <si>
    <t xml:space="preserve">III. (12) INFORMACION DEL PROGRAMA: </t>
  </si>
  <si>
    <t>IV. (12)  REPORTE DEL PRESUPUESTO FÍSICA-FINANCIERA DE LOS PRODUCTOS</t>
  </si>
  <si>
    <t xml:space="preserve">III. (13) INFORMACION DEL PROGRAMA: </t>
  </si>
  <si>
    <t>IV. (13)  REPORTE DEL PRESUPUESTO FÍSICA-FINANCIERA DE LOS PRODUCTOS</t>
  </si>
  <si>
    <t>Físico % E=C/A</t>
  </si>
  <si>
    <t>13 - Prevención y atención a la violencia contra la mujer e intrafamiliar</t>
  </si>
  <si>
    <t>La población en general</t>
  </si>
  <si>
    <t>Cantidad de mujeres y hombres sensibilizados/as</t>
  </si>
  <si>
    <t>Contribuir a mejorar el acceso y la calidad de los servicios de salud sexual y reproductiva para las mujeres jóvenes, con énfasis en la prevención y atención del embarazo, mortalidad materna, violencia intrafamiliar, VIH/SIDA.</t>
  </si>
  <si>
    <t>6834- Mujeres participan en acciones dirigidas al fortalecimiento de su autonomía política, económica y social en los espacios de poder político y toma de decisiones</t>
  </si>
  <si>
    <t>Mujeres Participantes</t>
  </si>
  <si>
    <t>Cantidad de instituciones asistidas</t>
  </si>
  <si>
    <t>6851- Instituciones del gobierno central,  descentralizado y privado reciben certificación Sello Igualando-RD.</t>
  </si>
  <si>
    <t>Producto:                                           6851</t>
  </si>
  <si>
    <t>Producto:                                             6834</t>
  </si>
  <si>
    <t xml:space="preserve"> Mujeres participan en acciones dirigidas al fortalecimiento de su autonomía política, económica y social en los espacios de poder político y toma de decisiones</t>
  </si>
  <si>
    <t>Asistencia técnica, sensibilización y reconocimiento  a aquellas empresas comprometidas con el cumplimiento de los derechos humanos, buenas prácticas e incorporación de la igualdad de género.</t>
  </si>
  <si>
    <t>Producto:                                             6833</t>
  </si>
  <si>
    <t xml:space="preserve">Instituciones públicas y privadas recibiendo asistencia para incluir el enfoque de género en sus políticas, planes y programas </t>
  </si>
  <si>
    <t>Impulsada la transversalización del enfoque de igualdad de género en la educación, formal e informal, en todos sus niveles y sectores, así como en los medios de comunicación y la comunidad.</t>
  </si>
  <si>
    <t>Favorecer cambios en los patrones socios culturales mediante acciones sistemáticas de comunicación, información y educación dirigidas a eliminar los estereotipos discriminatorios y promover la  perspectiva de género y transversalización en todo el Sistema Educativo Dominicano</t>
  </si>
  <si>
    <t>Población en general y todo el sistema educativo nacional.</t>
  </si>
  <si>
    <t>6836 - Personas reciben capacitación y sensibilización en igualdad y equidad de género.</t>
  </si>
  <si>
    <t>Cantidad de personas capacitadas y sensibilizadas</t>
  </si>
  <si>
    <t>25</t>
  </si>
  <si>
    <t>6835 - Instituciones del sistema educativo en todos sus niveles reciben asistencia técnica para incorporar la perspectiva de género en sus programas y contenidos</t>
  </si>
  <si>
    <t>Sensibilización a la población sobre la transversalización del enfoque de género y  Masculinidades Positivas</t>
  </si>
  <si>
    <t>Producto:                                            6836</t>
  </si>
  <si>
    <t>Personas reciben capacitación y sensibilización en igualdad y equidad de género.</t>
  </si>
  <si>
    <t>Producto:                                             6835</t>
  </si>
  <si>
    <t>Instituciones del sistema educativo en todos sus niveles reciben asistencia técnica para incorporar la perspectiva de género en sus programas y contenidos</t>
  </si>
  <si>
    <t>Incrementadas  las acciones de prevención y atención a la violencia contra la mujer, así como los planes y programas de sensibilización a la población dominicana para una vida sin violencia</t>
  </si>
  <si>
    <t>6850 - Mujeres víctimas de viajes irregulares, trata y tráfico ilícito reciben atenciones</t>
  </si>
  <si>
    <t xml:space="preserve">6849 - Personas sensibilizadas sobre una vida sin violencia	</t>
  </si>
  <si>
    <t>Producto:                                             6850</t>
  </si>
  <si>
    <t xml:space="preserve"> Mujeres víctimas de viajes irregulares, trata y tráfico ilícito reciben atenciones</t>
  </si>
  <si>
    <t>Producto:                                          6849</t>
  </si>
  <si>
    <t>Producto:                                             6838</t>
  </si>
  <si>
    <t xml:space="preserve">6838- Mujeres de la diaspora  víctimas de violencia  basada en  género e intrafamiliar reciben atenciones	</t>
  </si>
  <si>
    <t>Mujeres de la diaspora  víctimas de violencia  basada en  género e intrafamiliar reciben atenciones</t>
  </si>
  <si>
    <t>Ofrecer orientaciones legales y terapias psicológicas con enfoque de género a mujeres víctimas de violencia y a sus familiares, ubicadas/os en los Estados de Florida, Pensilvania y Nueva York, en los Estados Unidos.</t>
  </si>
  <si>
    <t>Fortalecimiento de las capacidades nacionales para la prevención y la atención del tráfico ilícito y la trata de personas.</t>
  </si>
  <si>
    <t xml:space="preserve">III. (15) INFORMACION DEL PROGRAMA: </t>
  </si>
  <si>
    <t>6842 - Mujeres habilitadas y capacitadas  para el empleo y/o gestionar sus propias empresas</t>
  </si>
  <si>
    <t>6839 - Mujeres se benefician de acuerdos y convenios interinstitucionales para incrementar su nivel de autonomia</t>
  </si>
  <si>
    <t xml:space="preserve">6006 - Jóvenes y adolescentes sensibilizados/as en salud sexual y reproductiva (programa 45)	</t>
  </si>
  <si>
    <t>Cantidad de Bonos otorgados</t>
  </si>
  <si>
    <t xml:space="preserve">Asegurar el diseño de las políticas públicas de igualdad y equidad de género y liderar la articulación intersectorial e intergubernamental para su implementación, a fin de garantizar el pleno ejercicio de los derechos de las mujeres. </t>
  </si>
  <si>
    <t xml:space="preserve">Ser un ministerio líder, innovador y plural, reconocido a nivel nacional e internacional por su capacidad de influir en la transformación de la sociedad dominicana para que mujeres y hombres disfruten de igualdad de derechos y oportunidades. </t>
  </si>
  <si>
    <t>15 - Promoción de los derechos integrales de la mujer</t>
  </si>
  <si>
    <t xml:space="preserve"> Promover y apoyar programas y acciones que garanticen el acceso, cobertura y calidad de los servicios de salud para las mujeres en todos sus ciclos de vida, además impulsar políticas, planes y proyectos que garanticen el ejercicio pleno de los derechos civiles, sociales y culturales y empoderamiento económico desde un enfoque de derechos humanos, de igualdad y equidad de genero</t>
  </si>
  <si>
    <t>Definición y aplicación de las políticas, planes, programas y normativas en el marco de la Ley General de Salud, enfatizando en la salud de las mujeres y con perspectiva de género.</t>
  </si>
  <si>
    <t>Mujeres en todo su ciclo de vida.</t>
  </si>
  <si>
    <t>6841 - Instituciones prestadoras de servicios de salud sensibilizadas en la aplicación de perspectiva de género en sus atenciones</t>
  </si>
  <si>
    <t>Producto:                  6841</t>
  </si>
  <si>
    <t xml:space="preserve"> Instituciones prestadoras de servicios de salud sensibilizadas en la aplicación de perspectiva de género en sus atenciones</t>
  </si>
  <si>
    <t>Producto:                           6842</t>
  </si>
  <si>
    <t>Promover la participación de na mayor cantidad de mujeres Victimas de Violencia  en los programas de capacitación y habilitación integral  para  acceder a empleos de calidad y/o  la autogestion de negocios.</t>
  </si>
  <si>
    <t>Producto:                           6839</t>
  </si>
  <si>
    <t>Mujeres se benefician de acuerdos y convenios interinstitucionales  para incrementar su nivel de autonomía .</t>
  </si>
  <si>
    <t>Producto:                   6843</t>
  </si>
  <si>
    <t>Mujeres en situación de vulnerabilidad reciben bono para la primera vivienda (Bono Mujer)</t>
  </si>
  <si>
    <t>Ofrecer viviendas dignas y de calidad a las mujeres en condición de vulnerabilidad  a través de entrega de bonos mujer.</t>
  </si>
  <si>
    <t xml:space="preserve">Promover, asesorar, coordinar y monitorear los diferentes sectores del Estado y de la sociedad civil a fin de incorporar la perspectiva de igualdad y equidad de genero en el diseño y ejecución de políticas, planes y programas, para eliminar las desigualdades e inequidades de género que afectan a las mujeres.          </t>
  </si>
  <si>
    <t>Asegurada la implementación de la política nacional de igualdad de género, impulsando y coordinando la activa participación e involucramiento de las instituciones del Estado dominicano.</t>
  </si>
  <si>
    <t>6833 - Instituciones públicas y privadas reciben asistencia técnica para la transversalización del enfoque de género</t>
  </si>
  <si>
    <t>Ejecución Semestre</t>
  </si>
  <si>
    <t>Programación Física    
 (A)</t>
  </si>
  <si>
    <t>4640</t>
  </si>
  <si>
    <t>6500</t>
  </si>
  <si>
    <t>8750</t>
  </si>
  <si>
    <t>147</t>
  </si>
  <si>
    <t>Cantidad de mujeres victimas de violencia atendidas</t>
  </si>
  <si>
    <t>9325</t>
  </si>
  <si>
    <t>7710- Personas en situación de emergencias atendidas a través de línea 24 horas Mujer *212</t>
  </si>
  <si>
    <t>Numero de personas atendidas</t>
  </si>
  <si>
    <t>220000</t>
  </si>
  <si>
    <t>Este producto no presenta desvios</t>
  </si>
  <si>
    <t>Producto:                                             7710</t>
  </si>
  <si>
    <t>llamadas por la linea 212 y en coordinacion con el 911, muchas usuarias se presentan de manera presencial a solicitar los servicios</t>
  </si>
  <si>
    <t>La meta ejecutada supero la programada, estas atenciones legales y psicologica son realizadas desde las 58 oficinas provinciales y municipales del Mmujer, desde la Direccion de prevencion y atencion a la violencia y a mujeres victimas de violencia con proteccion en casas de acogida. Tambien usuarias atendidas por las casas comunitarias de justicia y la fundacion mujer iglesias de Santiago.Los datos de las usuarias atendidas son de absoluta discrecion.</t>
  </si>
  <si>
    <t>7711-Mujeres en situación de vulnerabilidad reciben bono para la primera vivienda (Bono Mujer)</t>
  </si>
  <si>
    <t>IV. (15 y 45)  REPORTE DEL PRESUPUESTO FÍSICA-FINANCIERA DE LOS PRODUCTOS</t>
  </si>
  <si>
    <t>Este producto no presenta desvios, las actividades fueron reprogramadas para el trimestre abril-junio</t>
  </si>
  <si>
    <t>este producto no presenta desvio</t>
  </si>
  <si>
    <t>Actividades realizadas en articulación con otras areas del ministerio y la cooperación contrubuyeron a superar la meta fisica programada para el trimestre</t>
  </si>
  <si>
    <t># Instituciones asistidas para Certificacion Sello</t>
  </si>
  <si>
    <r>
      <t>V. (11)</t>
    </r>
    <r>
      <rPr>
        <b/>
        <sz val="10"/>
        <color rgb="FF000000"/>
        <rFont val="Century Gothic"/>
        <family val="2"/>
      </rPr>
      <t xml:space="preserve">  </t>
    </r>
    <r>
      <rPr>
        <b/>
        <sz val="10"/>
        <color rgb="FF1F4E78"/>
        <rFont val="Century Gothic"/>
        <family val="2"/>
      </rPr>
      <t>ANÁLISIS DE LOS LOGROS Y DESVIACIONES:</t>
    </r>
  </si>
  <si>
    <r>
      <t>V. (12)</t>
    </r>
    <r>
      <rPr>
        <b/>
        <sz val="10"/>
        <color rgb="FF000000"/>
        <rFont val="Century Gothic"/>
        <family val="2"/>
      </rPr>
      <t xml:space="preserve">  </t>
    </r>
    <r>
      <rPr>
        <b/>
        <sz val="10"/>
        <color rgb="FF1F4E78"/>
        <rFont val="Century Gothic"/>
        <family val="2"/>
      </rPr>
      <t>ANÁLISIS DE LOS LOGROS Y DESVIACIONES:</t>
    </r>
  </si>
  <si>
    <r>
      <t>V. (13)</t>
    </r>
    <r>
      <rPr>
        <b/>
        <sz val="10"/>
        <color rgb="FF000000"/>
        <rFont val="Century Gothic"/>
        <family val="2"/>
      </rPr>
      <t xml:space="preserve">  </t>
    </r>
    <r>
      <rPr>
        <b/>
        <sz val="10"/>
        <color rgb="FF1F4E78"/>
        <rFont val="Century Gothic"/>
        <family val="2"/>
      </rPr>
      <t>ANÁLISIS DE LOS LOGROS Y DESVIACIONES:</t>
    </r>
  </si>
  <si>
    <r>
      <t xml:space="preserve">Promover a través de herramientas adecuadas cambios de actitudes, patrones, valores y comportamientos que favorezcan el desarrollo de relaciones equitativas e igualitarias entre mujeres y hombres a nivel individual, de pareja y colectivo, con el fin de crear una cultura de paz para una vida sin violencia.
</t>
    </r>
    <r>
      <rPr>
        <sz val="10"/>
        <color theme="1"/>
        <rFont val="Calibri"/>
        <family val="2"/>
      </rPr>
      <t xml:space="preserve">
 </t>
    </r>
  </si>
  <si>
    <r>
      <t xml:space="preserve">Atenciones ofrecidas en el programa de atención a la violencia, rescate, refugio y otras atenciones.
 </t>
    </r>
    <r>
      <rPr>
        <sz val="10"/>
        <color theme="1"/>
        <rFont val="Calibri"/>
        <family val="2"/>
      </rPr>
      <t xml:space="preserve">
 </t>
    </r>
  </si>
  <si>
    <r>
      <t>Promover, defender y garantizar los derechos humanos de las mujeres para el ejercicio pleno de su ciudadanía a través de acciones e intervenciones en programas de promoción, prevención y atención a la violencia contra la mujer e intrafamiliar, mediante la aplicación de planes y proyectos que garanticen la protección de victimas de violencia.</t>
    </r>
    <r>
      <rPr>
        <sz val="10"/>
        <color theme="1"/>
        <rFont val="Calibri"/>
        <family val="2"/>
      </rPr>
      <t xml:space="preserve">
 </t>
    </r>
  </si>
  <si>
    <r>
      <t>V. (15)</t>
    </r>
    <r>
      <rPr>
        <b/>
        <sz val="10"/>
        <color rgb="FF000000"/>
        <rFont val="Century Gothic"/>
        <family val="2"/>
      </rPr>
      <t xml:space="preserve">  </t>
    </r>
    <r>
      <rPr>
        <b/>
        <sz val="10"/>
        <color rgb="FF1F4E78"/>
        <rFont val="Century Gothic"/>
        <family val="2"/>
      </rPr>
      <t>ANÁLISIS DE LOS LOGROS Y DESVIACIONES:</t>
    </r>
  </si>
  <si>
    <r>
      <t xml:space="preserve">Descripción del producto: </t>
    </r>
    <r>
      <rPr>
        <sz val="10"/>
        <color rgb="FF000000"/>
        <rFont val="Century Gothic"/>
        <family val="2"/>
      </rPr>
      <t>Mejorar el acceso, la cobertura y la calidad de los servicios de salud para las mujeres en todo su ciclo de vida</t>
    </r>
  </si>
  <si>
    <r>
      <t>Contribuir a fortalecer el empoderamiento económico y la superación de la pobreza de las mujeres a través del diseño y articulación de políticas y la capacitación y formación técnico profesional.</t>
    </r>
    <r>
      <rPr>
        <sz val="10"/>
        <color theme="1"/>
        <rFont val="Calibri"/>
        <family val="2"/>
      </rPr>
      <t xml:space="preserve">
 </t>
    </r>
  </si>
  <si>
    <t>Actividades planificadas para el trimestre fueron reprogramadas para Julio-Septiembre</t>
  </si>
  <si>
    <t>Actividades planificadas  y no realizadas del segundo trimestree fueron reprogramadas para Julio-Septiembre</t>
  </si>
  <si>
    <t>3776</t>
  </si>
  <si>
    <t>11</t>
  </si>
  <si>
    <t>El desvío presentado por encima de lo programada se explica por  las  actividades realizadas en coordinación con las diversas areas del ministerio, Oficinas Provinciales y Municipales, Transvesalidad, Derechos Integrales y Prevención y Atención a la Violencia, y comunicaciones
Este producto fue afectado por una modificación presupuestaria, el presupuesto inicial aprobado fue de RD$10,445,000.00 quedando después de la modificación en RD$ 6,745,000.00 y ejecutado al 30 de junio 2023 RD$1,114,106,000.00, lo que representa un cumplimiento financiero de un 49%. Las actividades planificadas y no ejecutadas fueron reprogramadas para el trimestre julio-septiembre.</t>
  </si>
  <si>
    <t>20</t>
  </si>
  <si>
    <t>100000</t>
  </si>
  <si>
    <t>4300</t>
  </si>
  <si>
    <t xml:space="preserve">El presupuesto inicial y vigente al 30 de junio 2023 es de RD$1,600,000.00 y el ejecutado RD$ RD$234,181.68 para un cumplimiento de un 104% respecto a lo programado para el semestre, la meta  física ejecutada representó 80% de la programa. En el marco del proyecto en articulación con OIM, se colaboró con la propuesta de contenido formativo y dos facilitadoras, para realizar la réplica de capacitación interna sobre “Trata y Tráfico”, dirigida a las psicólogas del Ministerio de la Mujer. Brindados los servicios de atención y proteccion a mujeres victimas de trata y trafico ilicito. </t>
  </si>
  <si>
    <t>Las jornadas, sensibilizaciones, charlas y talleres se coordinan con las 58 oficinas provinciales y municipales, la Direccion de prevencion y atencion a la violencia, todas las demas areas sustantias del ministerio y la Direccion de comunicaciones, las redes locales y apoyo de la cooperacion</t>
  </si>
  <si>
    <t>Programación Enero-Junio</t>
  </si>
  <si>
    <t>Ejecución  Enero-Junio</t>
  </si>
  <si>
    <t>Programación Semestre</t>
  </si>
  <si>
    <t>Programación Semestre   
 (A)</t>
  </si>
  <si>
    <t>Programación Financiera Semestre (B)</t>
  </si>
  <si>
    <t>Ejecución Física Semestre(C)</t>
  </si>
  <si>
    <t>Ejecución Financiera semestre
(D)</t>
  </si>
  <si>
    <t xml:space="preserve">Informe de Evaluación Trimestral de las Metas Fisicas- Financieras ENERO-JUNIO 2023 </t>
  </si>
  <si>
    <t>Programación  Enero-Junio</t>
  </si>
  <si>
    <t>Programación Financiera Semestre
(B)</t>
  </si>
  <si>
    <t>Ejecución Física Semestre
(C)</t>
  </si>
  <si>
    <t>Ejecución Financiera Semestre
(D)</t>
  </si>
  <si>
    <t>Programación Física Semestre   
 (A)</t>
  </si>
  <si>
    <t>Este producto al que se le incluyó una actividad que refiere a las casas de acogida que anteriormente estaba en el programa de administraciones especiales (programa 98) tiene un presupuesto inicial de  RD$376,418,033.00, y el vigente al 30 de junio 2023 de RD$406,848,033.00 con una ejecución al cierre del semestre de RD$176,835,274.48 representando un 188% del programado, la meta física ejecutada representó 378% de la programada. 
dentro de los logros para el periodo, cabe destacar la realización de 26 viajes a las provincias brindando asistencia legal, levantamientos de casos y seguimientos psicológicos a mujeres víctimas de violencia de género e intrafamiliar, en situaciones imprevistas, en casos presentados en diferentes provincias y municipios los cuales ameritaron tratamiento cercano, y no se encontraban incluidos en la planificación prevista. •Con la finalidad de acompañar y dar seguimiento a los servicios de atención legal y psicológica que se ofrecen desde las OPM y OMM, se realizaron 11 (once) desplazamientos a las provincias de Bani, Peravia, Montecristi, Hato Mayor, Nagua, San Pedro de Macorís, Valverde Mao, Monseñor Nouel, Espaillat, Ocoa e Higüey, para sostener reuniones con las abogadas y con las fiscalías provinciales, para la coordinación estrecha sobre los trabajos realizados de forma conjunta con el Ministerio de la Mujer. Se realizaron 7 (siete) visitas domiciliarias para dar seguimiento a las familias acogedoras de los NNA huérfanos por feminicidios. Se realizó el encuentro taller con las trabajadoras sociales del Ministerio de la Mujer de las diferentes oficinas a nivel nacional, para socializar los protocolos de trabajo social y sus competencias laborales con las usuarias y las familias acogedoras. Brindadas las atenciones legales y psicologicas, seguimiento desde el departamento de trabajo social y las atenciones a mujeres y sus dependientes en casas de acogida.</t>
  </si>
  <si>
    <t>Actividades planificadas para este trimestre fueron reprogramadas para julio-septiembre</t>
  </si>
  <si>
    <t xml:space="preserve">Este producto tiene un  presupuesto vigente al 30 de junio de  RD$1,632,000.00 una ejecucion fisica de 38% y financiera de 34% del programado. LOGROS: Realizada Jornada de Sensibilización intrahospitalaria  sobre Mortalidad Materna ,dirigida al Personal de salud. Jornadas de Sensibilización sobre Cáncer Cervix y  estlio de vida Saludable.25 personas  (21 mujeres y 4 hombres), sensibilizados/as sobre los Cuidados, con el objetivo de garantizar los derechos de las/los niñas/os, Jóvenes y adultas/os mayores. 33 con (30 femeninas y 3 masculinos), con el objetivo de socializar el Plan de Trabajo del semestre.  33 instituciones (22 femeninas y 11 masculinos, de los cuales 6 con discapacidad visual y 3 físico-motora), con el objetivo de Socializar y visualizar las personas con algunas discapaciad.    40 adolescentes (32 femeninas y 8 masculinos) con edades comprendidas entre 12 y 14 años y 4 adultas femeninas con edades comprendida 27-59 con el objetivo sensibilizalas/los sobre la importancia de esta problemática, donde pusieron expresar sus inquietudes e indentificar las causas a las que estan expuestos y sus consecuencias y que sean multiplicadoras/es de los conocimientos y orientes a sus pares, procedentes del Municipio Peralta de la provincia de Azua. y en la Provincia Duarte/San Francisco de Macorís dirigida a mujeres Jovenes y adultas, con base comunitarias, con un total de 36 mujeres en edades comprendida de 27 - 60 y más entre las cuales 5 con discapacidad visual. con el objetivos de sean multplicadoras de los conocimientos obtenidos en sus respetivas comunidades . 39 participantes de los cuales (34 femeninasy 5 masculinos), con el objetivo de que concienciar a las personas de manera que traten de cuirarse asi mismas/os para luego cuidar a las demas.  
 75 personal médicas/os sensibilizadas/os (de las cuales 66 son mujeres y 08 hombres), dirigido al personal médico del Hospital Presidente Estrella Ureña, a los Hospitales que corresponden a la Regional de Salud I Valdesia y  Unidades de Atención en Salud de la Zona, en coordinación con el Servicio Nacional de Salud y las Oficinas Provinciales de la Mujer.                                                          </t>
  </si>
  <si>
    <t>La meta física ejecutada representa 429% respecto a la programada explicado por las capacitaciones realizadas en coordinación con las Oficinas Provinciales y Municipales y la Dirección de Educación en Género.. No se reprogramaron tanto la cuota física como la financiera.</t>
  </si>
  <si>
    <t xml:space="preserve">Este producto tiene un presupuesto inicial de RD$ 26,000.000.00, una ejecucion financiera de RD$ 13,000,000.00 representa un 100% del valor programado, la ejecucion fisica representa un  83%  de la programada.  Entregados 68 bonos a  igual # de mujeres beneficiarias de los proyectos Residencial Don Marcelo, Praderas del Norte, Ciudad Altos de la Riviera, Residencial Tavarez Residencial Hato Nuevo V,  Residencial Lolita I, Residencial Trapiche
</t>
  </si>
  <si>
    <t>entregas se reprogramaron para el trimestre julio-septiembre</t>
  </si>
  <si>
    <r>
      <rPr>
        <b/>
        <sz val="10"/>
        <color theme="1"/>
        <rFont val="Century Gothic"/>
        <family val="2"/>
      </rPr>
      <t>LOGROS ENERO-MARZO:</t>
    </r>
    <r>
      <rPr>
        <sz val="10"/>
        <color theme="1"/>
        <rFont val="Century Gothic"/>
        <family val="2"/>
      </rPr>
      <t xml:space="preserve">
En coordinacion con las oficinas provinciales y municipales del Mmujer se realizaron jormadas  conmemorativas del 8 de marzo en varias provincias y municipios del pais para promover la Participación Política de las Mujeres con el fin de romper con el desequilibrio entre hombres y mujeres en los espacios en donde se toman las decisiones  y que la democracia se vea fortalecida con el liderazgo y los talentos de las mujeres en todos los ámbitos de la vida pública. </t>
    </r>
    <r>
      <rPr>
        <b/>
        <sz val="10"/>
        <color theme="1"/>
        <rFont val="Century Gothic"/>
        <family val="2"/>
      </rPr>
      <t xml:space="preserve">LOGROS ABRIL-JUNIO: 1.- </t>
    </r>
    <r>
      <rPr>
        <sz val="10"/>
        <color theme="1"/>
        <rFont val="Century Gothic"/>
        <family val="2"/>
      </rPr>
      <t xml:space="preserve">En el marco de la  conmemoración del Día Nacional de las Sufragistas, establecido mediante el Decreto 132-23, el que se le asigna al Ministerio de la Mujer la responsabilidad de las actividades conmemorativas para visibilizar el papel fundamental de las sufragistas en la conquista del derecho al voto para las mujeres dominicanas y mantener vivo su legado, el Ministerio celebró diversas actividades y eventos con mujeres politicas y  lideresas del ambito social y cultural. 2.-Reunión con Mujeres Políticas para las acciones legales frente a la aprobación de la Ley del Régimen Electoral sin la aplicación territorial de la cuota de género como mecanismo de acción afirmativa para aumentar la participación de mujeres electas en el proceso electoral. En esta reunión participaron 20 mujeres de 5 partidos políticos y 2 instituciones relacionadas al trabajo político de las mujeres.
Reunión técnica para la coordinación de la intervención de todas las partes accionantes e interviniente ante el Tribunal Constitucional en la audiencia del día 23 de junio donde se conoció la Acción Directa en Inconstitucionalidad contra la aplicación nacional de la cuota de género en la recién aprobada Ley del Régimen Electoral. En esta reunión participaron 15 personas (14 mujeres) y (1 hombre), de la Fundación Friedrich Ebert, Mujeres de Partidos Políticos, Profamilia y Ministerio de la Mujer. Se coordinó todo lo relativo a la intervención de las partes accionantes y la estrategia de comunicación de cara a la audiencia.
</t>
    </r>
  </si>
  <si>
    <r>
      <rPr>
        <b/>
        <sz val="10"/>
        <color theme="1"/>
        <rFont val="Century Gothic"/>
        <family val="2"/>
      </rPr>
      <t>Logros ENERO-MARZO:</t>
    </r>
    <r>
      <rPr>
        <sz val="10"/>
        <color theme="1"/>
        <rFont val="Century Gothic"/>
        <family val="2"/>
      </rPr>
      <t xml:space="preserve"> 1.- Realizado el Webinario Comunicación para el Cambio Social y de Comportamiento (CCSyC), realizado en conjunto con la USAID y EquiMundo. 2.- Realizado el curso MOOC Corresponsabilidad del Cuidado para la sostenibilidad de la vida. 3.-Realizado el taller Una Mirada a los cuidados desde la Igualdad y la Corresponsabilidad en las Mesas Locales - Provincia Azua.. 4.-Realizado el taller Estrategias para un periodismo que contribuya con la prevención y erradicación de las violencias hacia las mujeres. 5.- Realizado el Curso semipresencial Género y Cuidado. Perspectiva de derechos y corresponsabilidad entre las familias, el Estado, el mercado y la sociedad sobre Cuidados. 6.-Iniciadas la 17ma y 18va Cohortes de Principios Básicos de Género y Prevención de Violencia. 7.- Realizado Taller para el personal de las Oficinas Provinciales y Municipales. </t>
    </r>
    <r>
      <rPr>
        <b/>
        <sz val="10"/>
        <color theme="1"/>
        <rFont val="Century Gothic"/>
        <family val="2"/>
      </rPr>
      <t>.LOGROS ABRIL-JUNIO</t>
    </r>
    <r>
      <rPr>
        <sz val="10"/>
        <color theme="1"/>
        <rFont val="Century Gothic"/>
        <family val="2"/>
      </rPr>
      <t>: Realizados los Talleres:Principios Básicos de Género Relaciones Sanas,Prevención de la Discriminación ,Situación Actual de los Derechos de las Mujeres Igualdad en las Empresas,Autoestima, Masculinidades Positivas,Ser Madre siendo Mujer Autónoma. •	En desarrollo el VI Curso internacional Políticas Públicas y Metodologías con enfoque de Masculinidades para la Prevención de Violencias Basadas en Género. Dicho curso tiene como objetivo “contribuir al fortalecimiento y la promoción del trabajo con enfoque de masculinidades para la prevención de violencias basadas en género incentivando el  desarrollo de reflexiones y perspectivas epistemológicas de una perspectiva género, Interseccional y Derechos Humanos”.</t>
    </r>
  </si>
  <si>
    <r>
      <t>El presupuesto vigente al 30 de junio 2023 es de RD$38,654,476.32, de los que se ejecutaron RD$ RD$ 9,994,,965.84  representando un 495% del programado para el periodo, la meta física ejecutada representó 120% de la programada.</t>
    </r>
    <r>
      <rPr>
        <b/>
        <sz val="10"/>
        <color theme="1"/>
        <rFont val="Century Gothic"/>
        <family val="2"/>
      </rPr>
      <t xml:space="preserve"> LOGROS ENERO-MARZO:</t>
    </r>
    <r>
      <rPr>
        <sz val="10"/>
        <color theme="1"/>
        <rFont val="Century Gothic"/>
        <family val="2"/>
      </rPr>
      <t xml:space="preserve"> 1.- se crearon nueve (9) Grupos de Apoyo a Mujeres “GAM” en las comunidades de La Nueva Barquita en Sto, Dgo Norte, Sto, Dgo Oeste, La Romana, Hato Mayor, El Seibo, Quisqueya SPM, Moca, Montecristi y Monseñor Nouel. 2.-  Realizados los talleres para la creación de Redes Locales por una Vida Libre de Violencias Contra las Mujeres en Cotuí, Fantino, Cevico, Sánchez/Samaná, Constanza-Salcedo, Montecristi y Gaspar Hernández. 3.-Realizada una intervención en relación a “Prevención de violencia contra las mujeres” en el Primer Foro de Mujeres de San Isidro y El Bonito. 4.- En el Distrito Nacional, en el Club Mauricio Báez, se presentó la charla “Historia de lucha de mujeres por una vida libre de violencia” conto con la participación de mujeres lideresas de los sectores populares de la periferia del sector. 5.-Se impartieron múltiples charlas sobre “Violencia contra las mujeres y su relación con la autoestima” a diferentes instituciones como son: la Zona Franca Industrial de SPM (Hyplast), Oficina de Transporte Terrestre, OPRET, Buffet de Abogados Castillo &amp; Castillo, Instituto del Tabaco Santiago   .6.-Taller “Estrategia para un periodismo que contribuya con la prevención y erradicación de las violencias hacia las mujeres”. Realizado en Santo, Domingo en coordinación con Sindicato Nacional de Trabajadores de la Prensa (SNTP) y el Colegio Dominicano de Periodistas (CDP). Contó con la participación de profesionales de la comunicación social insertado actualmente en los diferentes medios de prensa, TV, radio y digitales. 7.- Se realizó un conversatorio sobre “Violencia política contra las mujeres” y su debida participación, dirigido a mujeres comunitarias y organizadas de Santo Domingo Norte.  </t>
    </r>
    <r>
      <rPr>
        <b/>
        <sz val="10"/>
        <color theme="1"/>
        <rFont val="Century Gothic"/>
        <family val="2"/>
      </rPr>
      <t xml:space="preserve"> LOGROS ABRIL-JUNIO</t>
    </r>
    <r>
      <rPr>
        <sz val="10"/>
        <color theme="1"/>
        <rFont val="Century Gothic"/>
        <family val="2"/>
      </rPr>
      <t xml:space="preserve">:  1.- Se desarrollaron veintidós (22) talleres y charlas de sensibilización y formación para la prevención de la violencia de género, dirigidos a distintos/as actores/as de instituciones gubernamentales, asociaciones de familias, juntas de vecinos/as, líderes/lideresas comunitarias, organizaciones no gubernamentales, y asociaciones de la sociedad civil y de mujeres. Se realizó el cumplimiento al plan de trabajo contemplado, 2.- Como parte del proceso de reparación integral para mujeres víctimas de violencia se llevaron adelante veintitrés (23) Grupos de Apoyo a Mujeres (GAM), cuyo objetivo es contribuir a la sensibilización, autodescubrimiento y fortalecimiento de la autoestima de las participantes, a fin de evitar que las mismas recaigan en situaciones de violencia en sus ámbitos de desarrollo. 3.-Se acompañó la creación y el fortalecimiento de diez (10) Redes Locales Por una Vida Libre de Violencia para las mujeres en las provincias de: Sánchez Ramírez (Municipio Fantino y Municipio Los Cevicos), La Vega (Municipio Constanza), Hermanas Mirabal (Municipio Salcedo), Samaná, Montecristi, Duarte (Municipio Villa Arriba), Azua y San Cristóbal. Estos espacios de articulación de los/as representantes de las instituciones gubernamentales y no gubernamentales locales que tienen corresponsabilidad en la prevención y atención de la violencia contra las mujeres, son fundamentales para la coordinación y el seguimiento del Plan Estratégico Por una Vida Libre de Violencia, así como también para la referencia y el seguimiento de casos. En el marco de la jornada para una vida libre de violencia realizada en semana santa  se sensibilizaron en 31 provincias del pais 282,700 personas </t>
    </r>
  </si>
  <si>
    <r>
      <t xml:space="preserve">El presupuesto inicial aprobado fue afectado por modificaciones presupuestaria quedando un presupuesto vigente a junio 30 de RD$10,686,298.10 de los que se ejecutaron RD$ RD$277,772.00 representando un 83% del programado para el semestre, la meta física ejecutada representó 85%  de la programada. 
</t>
    </r>
    <r>
      <rPr>
        <b/>
        <sz val="10"/>
        <color theme="1"/>
        <rFont val="Century Gothic"/>
        <family val="2"/>
      </rPr>
      <t>LOGROS</t>
    </r>
    <r>
      <rPr>
        <sz val="10"/>
        <color theme="1"/>
        <rFont val="Century Gothic"/>
        <family val="2"/>
      </rPr>
      <t>: Brindados los servicios de atención a traves de la linea de emergencia *212   2.-Como parte de las acciones para el fortalecimiento institucional, se realizaron jornadas de formación y actualización a personal de las áreas legal, psicológica y de la línea de emergencia, tanto a nivel central como en las OPM y OMM.</t>
    </r>
  </si>
  <si>
    <r>
      <rPr>
        <b/>
        <sz val="10"/>
        <color theme="1"/>
        <rFont val="Century Gothic"/>
        <family val="2"/>
      </rPr>
      <t>ENERO-MARZO</t>
    </r>
    <r>
      <rPr>
        <sz val="10"/>
        <color theme="1"/>
        <rFont val="Century Gothic"/>
        <family val="2"/>
      </rPr>
      <t xml:space="preserve">: Brindados los servicios de Orientación Legal y Terapia Psicológica a Mujeres Dominicanas en el Exterior en el primer semestree 2023, se realizaron un total de 67 asistencias a 21 usuarias lo que representa una ejecución física de 95.45% respecto a lo programado y una ejecución financiera de 0% </t>
    </r>
    <r>
      <rPr>
        <b/>
        <sz val="10"/>
        <color theme="1"/>
        <rFont val="Century Gothic"/>
        <family val="2"/>
      </rPr>
      <t>ABRIL-JUNIO</t>
    </r>
    <r>
      <rPr>
        <sz val="10"/>
        <color theme="1"/>
        <rFont val="Century Gothic"/>
        <family val="2"/>
      </rPr>
      <t xml:space="preserve">:brindadas 49 atenciones a mujeres dominicanas que residen en el exterior, seis (6) nuevas usuarias  han solicitado servicios de acompañamiento psicológico, y  servicios de orientación legal.
</t>
    </r>
  </si>
  <si>
    <r>
      <t xml:space="preserve">Este producto tiene un presupuesto vigente al cierre del semestre de  RD$11,459,182.00 de los que RD$ 1,400,000.00 son del presupuesto nacional (fondo 100) y el restante de la cooperación internacional (AECID)  al cierre del trimestre  se ejecutó RD$423,529.50, representando un 8% respecto al programado, con respecto a la meta física fueron habilitadas y capacitadas para el empleo y/o gestionar sus empresas  mujeres 2,576, representando un 429% respecto a la programada.
</t>
    </r>
    <r>
      <rPr>
        <b/>
        <sz val="10"/>
        <color theme="1"/>
        <rFont val="Century Gothic"/>
        <family val="2"/>
      </rPr>
      <t>LOGROS ENERO-MARZO:</t>
    </r>
    <r>
      <rPr>
        <sz val="10"/>
        <color theme="1"/>
        <rFont val="Century Gothic"/>
        <family val="2"/>
      </rPr>
      <t xml:space="preserve"> Se impartieron cursos en coordinación con INFOTEP, ADOPEM, BANCO DE RESERVAS, INDUSTRIA Y COMERCIO. SE BRINDARON CURSOS DE Cuidados de adultos mayor, Masaje Deportivos, Bocadillos Calientes , Decoración de globos, Bisutería, Relaciones Humana, Auxiliar de cobro, Gestión de Cobros de Créditos, Ingles, Básico de Ventas, Manejo de post cosecha de banano, Desarrollo de labores de campo para productores y productoras de banano, Operaciones Básica de programas de oficinas, Tapicería General, arreglos en Globos, Tapicería Básica, Fabricación y tapizado muebles decorativos, Locución ,Excel Intermedio, Farmacia, Contabilidad, Uñas acrílicas, Costura Domesticas ,Elaboración Manualidades Creativas, Básico de tapicería doméstica, Técnicas BASICOS Uñas Acrílica, Belleza, Masaje Reductor, Paquete de oficinas, Secretaria Auxiliar, Primeros Auxilios, Servicios Auxiliares de contabilidad, programador y programadora de oficinas, Velones decorativos, Repostería, Básico belleza, Diseño de uñas, Arreglos de flores naturales, Decoración de globos. entre otros</t>
    </r>
    <r>
      <rPr>
        <b/>
        <sz val="10"/>
        <color theme="1"/>
        <rFont val="Century Gothic"/>
        <family val="2"/>
      </rPr>
      <t>. LOGROS ABRIL-JUNIO</t>
    </r>
    <r>
      <rPr>
        <sz val="10"/>
        <color theme="1"/>
        <rFont val="Century Gothic"/>
        <family val="2"/>
      </rPr>
      <t>: Realizadas (10) Capacitaciones, modalidad virtual, en materia de autonomía económica sobre educación y planificación financiera, finanzas personales, preservas pymes, excelencia para el servicio al cliente y cómo registrarse como proveedora del Estado con  el objetivo de dotar a las/los participantes de herramientas que les permitan emprender, desarrollar sus ideas de negocios, emprendedurismo y
crecimiento personal, dirigido a todo público, con énfasis en las mujeres y las jóvenes.</t>
    </r>
  </si>
  <si>
    <r>
      <t xml:space="preserve">Este producto tiene un presupuesto inicial de RD$1,660,000.00.y  un presupuesto vigente  al 30 de junio de RD$1,360,000.00, presentando una ejecución presupuestaria de RD$207,267.50 para un cumplimiento financiero de 33.% respecto al programado para el periodo, el cumplimiento físico fue de 100.%. </t>
    </r>
    <r>
      <rPr>
        <b/>
        <sz val="10"/>
        <color theme="1"/>
        <rFont val="Century Gothic"/>
        <family val="2"/>
      </rPr>
      <t xml:space="preserve"> LOGROS ENERO-MARZO:</t>
    </r>
    <r>
      <rPr>
        <sz val="10"/>
        <color theme="1"/>
        <rFont val="Century Gothic"/>
        <family val="2"/>
      </rPr>
      <t xml:space="preserve"> Desde el Ministerio de la Mujer, en colaboración la Federación Provincial de Productores y Campesinos Azuanos (FEPROCA), impartimos la Conferencia "Importancia e Impacto de la Mujer en el Desarrollo de los Puebles", con el objetivo de educar y sensibilizar con el tema.</t>
    </r>
    <r>
      <rPr>
        <b/>
        <sz val="10"/>
        <color theme="1"/>
        <rFont val="Century Gothic"/>
        <family val="2"/>
      </rPr>
      <t xml:space="preserve"> LOGROS ABRIL-JUNIO: </t>
    </r>
    <r>
      <rPr>
        <sz val="10"/>
        <color theme="1"/>
        <rFont val="Century Gothic"/>
        <family val="2"/>
      </rPr>
      <t xml:space="preserve">  1.- Se firmaron dos (2) acuerdos con  la. Dirección General de Compras y Contrataciones Pública.   y  con  Ministerio de Economía Planificación y Desarrollo( PRORUAL).   2.-Fortalecidas las capacidades técnica y productivas de las mujeres, fomentando iniciativas en favor del esu mpoderamiento y autonomía económica/participamos  en dos Ruta Mipymes de La Vega  y  la Provincia Sanchez Ramírez                                                                                                  </t>
    </r>
  </si>
  <si>
    <r>
      <t>Este producto del programa Orientado a Resultado para reducir el embarazo en adolescentes y las uniones tempranas tiene un presupuesto inicial de RD$24,820,000.00, un vigente al 30 de junio de RD$24,820,000.00 , ejecutado RD$6,599,236.23 para un cumplimiento financiero respecto al programado de 53%, el cumplimiento físico fue de un 147% respecto a la programada.</t>
    </r>
    <r>
      <rPr>
        <b/>
        <sz val="10"/>
        <color theme="1"/>
        <rFont val="Century Gothic"/>
        <family val="2"/>
      </rPr>
      <t>LOGROS ENERO-MARZO:</t>
    </r>
    <r>
      <rPr>
        <sz val="10"/>
        <color theme="1"/>
        <rFont val="Century Gothic"/>
        <family val="2"/>
      </rPr>
      <t xml:space="preserve">  1.-'Realizadas 5 charlas presenciales de sensibilización  en Prevención de Embarazo en Adolescentes.  2.-Realizada 1 ra  feria educativa de Prevención de Embarazos en Adolescentes. Actividades realizadas en Escuelas, liceos, colegios comunidadesEscuelas, liceos, colegios comunidades. 3.-    Realizadas 38 jornadas de capacitación presencial (recorridos por la sala experimental del Centro de Promoción de Salud Integral de Adolescentes. 4.-  Realizadas 15  jornadas de capacitación continua sobre salud integral de adolescentes en conjunto con Good Neigbors.5.-.  Realizadas las jornadas de sensibilización de pares en materia de salud integral de adolescentes, impartidas por multiplicadores/as a jovenes y adolescentes procedentes de procedentes de San Juan de la Maguana, Boca Chica, Santo Domingo Norte, Santo Domingo Este y Distrito Nacional.  </t>
    </r>
    <r>
      <rPr>
        <b/>
        <sz val="10"/>
        <color theme="1"/>
        <rFont val="Century Gothic"/>
        <family val="2"/>
      </rPr>
      <t xml:space="preserve">LOGROS ABRIL-JUNIO:  </t>
    </r>
    <r>
      <rPr>
        <sz val="10"/>
        <color theme="1"/>
        <rFont val="Century Gothic"/>
        <family val="2"/>
      </rPr>
      <t xml:space="preserve"> 1.- Realizadas  once (11) charlas presenciales de sensibilización en Prevención de Embarazo en Adolescentes en diferentes Escuelas, Liceos y Colegios, procedentes de Distrito Nacional y Santo Domingo  2.-   En coordinacion con las oficinas provinciales y municipales    realizadas 62 jornadas que  consistieron en charlas y talleres sobre Uniones Tempranas y Prevención de Embarazos en Adolescentes. 3.-jornadas  de capacitación presencial (Recorridos por la sala experimental del Centro de Promoción de Salud Integral de Adolescentes) en  Santiago, San Cristóbal, Haina, Santo Domingo Oeste, Santo Domingo Norte, Santo Domingo Este, Distrito Nacional. 3.- 8 jornadas de capacitación continua sobre Salud Integral de adolescentes en coordinación con Good Neighbors.  Procedentes de San Juan de la Maguana, Boca Chica, Santo Domingo Norte, Santo Domingo Este y Distrito Nacional.  4.-300 Jornadas de sensibilización de Pares en materia de Salud Integral de adolescentes, impartidas por multiplicadores/as, procedentes de San Juan de la Maguana, Boca Chica, Santo Domingo Norte, Santo Domingo Este y Distrito Nacional.                                                                                                                     	                 </t>
    </r>
  </si>
  <si>
    <r>
      <rPr>
        <b/>
        <sz val="10"/>
        <color theme="1"/>
        <rFont val="Century Gothic"/>
        <family val="2"/>
      </rPr>
      <t>LOGROS ABRIL-JUNIO:</t>
    </r>
    <r>
      <rPr>
        <sz val="10"/>
        <color theme="1"/>
        <rFont val="Century Gothic"/>
        <family val="2"/>
      </rPr>
      <t xml:space="preserve">1) Fue realizado encuentro con Unidades de Igualdad de Género con el objetivo de sensibilizar sobre el sentido del 8 de marzo, Dia Internacional de la Mujer, y orientar las acciones que pueden realizarse en las instituciones públicas. Para este encuentro se generó material informativo que fue compartido con 90 instituciones públicas.                                                                              2) Realizado taller de inducción del comité de transversalización del enfoque de género en la Dirección General de Bellas Artes, Ministerio de Vivienda y Edificaciones, Instituto Dominicano de Prevención y Protección de Riesgos Laborales (IDOPPRIL), Instituto Dominicano de Recursos Hidraulicos (INDRHI)  3) Gestionada inscripción de las Unidades de Igualdad de Género en curso Principios Básicos de Género, así como Género y Cuidados del Ministerio de la Mujer. Remitida invitación a UIG sobre Curso Introducción a la Estadística de la Oficina Nacional de Estadística. Remitida invitación a MICM, DGA, DGAPP y DGCP sobre Curso de Naciones Unidas sobre Género y Comercio. 
4) Revisión y adaptación de indicadores de género para incluir en la Evaluación de Desempeño Insitucional, estos indicadores fueron presentados al equipo interno del MMUJER.  
5) Diseñada y remitida encuesta sobre Linea Base de Indicadores de Género en la Evaluación de Desempeño Institucional a 45 instituciones públicas priorizadas. 
6) Se brindó acompañamiento al desarrollo de la consultoría sobre Hoja de Ruta para la Transversalización del Enfoque de Género. 
7) Se brindó asistencia técnica y acompañamiento para la transversalización del enfoque de género en la forma de reuniones individuales, revisión de documetnos o remisión de recursos al Consejo Nacional de Discapacidad, al Consejo Nacional de Niñez y Adolescencia, Ministerio de Agricultura, Ministerio de Energía y Minas, Ministerio de Obras Públicas y Comunicaciones, MEPYD (en el marco de PRORURAL), MAP (en el marco de firma de convenio), Defensor del Pueblo, Ministerio de Medio Ambiente (en el marco de la firma de convenio sobre la mesa de género y cambio climático). 8) Se acompañó el desarrollo de las mesas locales de Azua y Santo Domingo Este en el marco de la Política Nacional de Cuidados, así como la realización del lanzamiento del plan de cuidados de azua, el diseño del plan de cuidados de Santo Domingo Este y la realización de las reuniones mensuales del equipo técnico intersectorial de cuidados, incluyendo la redacción de una propuesta para el trabajo en conjunto con MEPYD. En estos espacios participan 10 instituciones públicas. </t>
    </r>
    <r>
      <rPr>
        <b/>
        <sz val="10"/>
        <color theme="1"/>
        <rFont val="Century Gothic"/>
        <family val="2"/>
      </rPr>
      <t xml:space="preserve">LOGROS  ABRIL-JUNIO: </t>
    </r>
    <r>
      <rPr>
        <sz val="10"/>
        <color theme="1"/>
        <rFont val="Century Gothic"/>
        <family val="2"/>
      </rPr>
      <t xml:space="preserve"> 1.- En el marco de la  conmemoración del Día Nacional de las Sufragistas, establecido mediante el Decreto 132-23, el que se le asigna al Ministerio de la Mujer la responsabilidad de las actividades conmemorativas para visibilizar el papel fundamental de las sufragistas en la conquista del derecho al voto para las mujeres dominicanas y mantener vivo su legado, el Ministerio celebró diversas actividades y eventos con mujeres politicas y  lideresas del ambito social y cultural. 2.-Reunión con Mujeres Políticas para las acciones legales frente a la aprobación de la Ley del Régimen Electoral sin la aplicación territorial de la cuota de género como mecanismo de acción afirmativa para aumentar la participación de mujeres electas en el proceso electoral. En esta reunión participaron 20 mujeres de 5 partidos políticos y 2 instituciones relacionadas al trabajo político de las mujeres.
Reunión técnica para la coordinación de la intervención de todas las partes accionantes e interviniente ante el Tribunal Constitucional en la audiencia del día 23 de junio donde se conoció la Acción Directa en Inconstitucionalidad contra la aplicación nacional de la cuota de género en la recién aprobada Ley del Régimen Electoral. En esta reunión participaron 15 personas (14 mujeres) y (1 hombre), de la Fundación Friedrich Ebert, Mujeres de Partidos Políticos, Profamilia y Ministerio de la Mujer. Se coordinó todo lo relativo a la intervención de las partes accionantes y la estrategia de comunicación de cara a la audiencia.
Se elaboró Escrito de Intervención Voluntaria a la Acción Directa de Inconstitucionalidad al artículo 142 de la Reforma al Régimen Electoral, el cual fue validado y complementado por las Direcciones de Jurídica y Relaciones Internacionales, depositado y presentado ante el Tribunal Constitucional.    </t>
    </r>
  </si>
  <si>
    <r>
      <rPr>
        <b/>
        <sz val="10"/>
        <color theme="1"/>
        <rFont val="Century Gothic"/>
        <family val="2"/>
      </rPr>
      <t xml:space="preserve">LOGROS ENERO-MARZO: </t>
    </r>
    <r>
      <rPr>
        <sz val="10"/>
        <color theme="1"/>
        <rFont val="Century Gothic"/>
        <family val="2"/>
      </rPr>
      <t xml:space="preserve">Al inicio del periodo fiscal 2023 el presupuesto inicial de este producto era RD$ 3,200,000.00 quedando un presupuesto vigente al cierre del trimestre enero-marzo 2023 de RD$ 2,500,000.00, 0.00 de ejecucion para un cumplimiento financiero de 0%, con respecto al presupuesto vigente. La programación física para este producto era la asistencia tecnica a bridar a 15 instituciones públicas y privadas logrando una ejecución física de 100%.1) 10 instituciones recibieron asistencia técnica en el marco del Sello Igualando RD para el Sector Público. 5/10 instituciones completaron su evaluación final en este trimestre.
Además se brindó asistencia técnica adicional a : Dirección General de Alianzas Público-Privadas, Dirección General de Aduanas, Dirección General de Contrataciones Públicas, Superintendencia de Bancos, Sistema Unico de Beneficiarios, Supérate, Ayuntamiento de SAnto Domingo Este, Poder Judicial.  
En estre trimestre la asistencia consistió en preparación la evaluación externa a nivel individual y grupal, en reuniones y por correo electrónico; coordinación de la misión de evaluación de 5 de las instituciones que fueron evaluadas en marzo, apoyo para completar encuesta, subir evidencias a la plataforma y gestión de reunión con sociedad civil para recoger evidencia sobre los avances de estas instituciones. 
2) Participamos en el lanzamiento del Marco Normativo para Transversalidad de Igualdad del Sistema único de Beneficiario (SIUBEN) en el marco de las acciones para obtener el Sello de Igualdad de Género. En concreto fueron socializadas 4 políticas internas, incluyendo una política de igualdad de género, protocolo de prevención de violencia y manual de comunicación no sexista                                                                                                                                                                        
Sello Igualando RD para empresas y organizaciones. 
En el marco de esta iniciativa para el sector privado, fueron realizado 11 encuentros de coordinación del equipo del Sello Igualando RD (Ministerio de la Mujer y PNUD), con el propósito de identificar y planificar las acciones de seguimiento para las empresas en proceso de implementación del Sello Igualando RD
Fueron brindadas 16 asistencias técnicas con empresas que han firmado carta compromiso, estas reuniones tuvieron como propósito dar seguimiento al proceso de autodiagnóstico de las empresas implementadoras en base al Indica@igualdad y la matriz de requerimientos de la NORDOM 755 y acompañamiento técnico a los CIG en el proceso de implementación del Sello.
Se brindaron ocho asistencias técnicas a las empresas del sello, con el propósito de revisar y validar las evidencias y de igual forma hacer recomendaciones de cara a las evaluaciones internas para la obtención del sello de igualdad de género para empresas y organizaciones. Para el caso de GILDAN se respondieron algunas inquietudes de la dimensión de conciliación con responsabilidad y la licencias y permisos y se hizo recomendación a la empresa de cara a que puedan cumplir con los requisitos de la dimensión. 
Fueron realizada 6 evaluación interna a las empresas en el proceso de implementación del sello (DP World, Grabo Estilo, EDESUR, REID, Autocamiones, Agencias Generales) estas empresas completaron todas las fase y actividades para obtención del Sello Igualando RD. Este proceso de evaluación consta de encuentros de preevaluación, compartir las evidencias que respalden el cumplimiento de los requisitos del sello y un encuentro de evaluación final en la empresa, finalizado este proceso de realiza un informe final que evidencia los resultados y el nivel del sello obtenido por la empresa. 
Realizada reunión de coordinación con el INDOCAL, esta reunión tuvo como propósito socializar el cronograma de auditorías de las empresas vinculadas al sello y la certificación de la NORDOM 775 para el 2023. En esta misma línea aacompañamos a Banco Caribe y Claro Dominicana en las auditorías externas de recertificación realizadas por el INDOCAL, en el caso de ambas empresas han mostrado avances significativos y la implementación de mejoras de cara a fortalecer el sistema de gestión para la igualdad de género.
Se conformo el Comité de igualdad de género de la Cámara de Comercio y Producción de Santo Domingo, 8 miembros 4 mujeres y 4 hombres y se capacito a los miembros de este comité en principios básico de género. </t>
    </r>
  </si>
  <si>
    <t>Dentro del Sello Igualando RD en Empresas y organizaciones,
Revisado y validación el plan de acción de Banco ADOPEM, para esta empresa se ha planificado realizar una extensión a su carta compromiso, con el propósito de que tenga el tiempo necesario para la implementación de su plan de acción. 
Realizado encuentro de seguimiento con ARGOS, en el caso de esta empresa presentaron el plan de mejora orientado al cierre de las brechas restantes, es importante señalar que la empresa obtuvo el sello nivel bronce y este plan de acciones responde los no cumplimientos y mejoras del informe final de evaluación realizado a la empresa. 
Realizado encuentro de seguimiento con Banco Popular, esta reunión tuvo propósito validar los avances de la empresa en el cierre de las brechas de género, de cara a la evaluación externa con el INDOCAL. En esta reunión participaron 3 mujeres por parte de la empresa. 
Realizada evaluación interna con BANRESERVAS y elaborado informe final del proceso de evaluación, en este documento de informe fueron sistematizados los no cumplimiento, hallazgos y recomendaciones del proceso de evaluación. Como acción de seguimiento se acompañará a la empresa en la elaboración de un plan de mejora y reuniones periódicas de seguimiento a su implementación. 
Realizada asistencia técnica para la revisión de avances de las acciones del plan de IKEA, la empresa presentó los avances en la implementación de su plan de acción. En la reunión participaron 3 personas por parte de la empresa (3 mujeres).
Brindad asistencia técnica a INTEC, con el propósito de finalizar el autodiagnóstico en el INDIC@igualdad, en esta reunión se revisaron algunos aspectos de la dimensión de perfil del personal y los puestos de responsabilidad, como resultado de esta reunión se acordó trabajar en el reporte de brechas y realizar una presentación de los resultados con el Comité de Igualdad de Género para el 23 del mes de julio.
Fue realizada evaluación final a la empresa ALTICE, en el proceso de evaluación mostró evidencias y avances sustanciales acerca del proceso de implementación del sello, como siguientes pasos se elaborará el informe final en donde se emitirá el resultado y el nivel del sello obtenido por la empresa. Posteriormente se sostuvo reunión con la empresa, en la que agradeció todo el apoyo brindado por el equipo técnico en el proceso de implementación del sello y comunicó que en el último proceso de evaluación de desempeño fueron realizado unos ascensos a cargos directivos el cual todos fueron mujeres.
Realizada charla al personal de la Cooperativa Vega Real, sobre introducción a la perspectiva de género, esta acción forma parte del plan de formación en género básico contempladas en el plan de acción, en este encuentro fueron impactado 190 personas de la empresa. Realizada la evaluación a la Cooperativa Vega Real, la empresa en el proceso de evaluación mostró evidencias y avances sustanciales acerca del proceso de implementación del sello, como siguientes pasos se elaborará el informe final en donde se emitirá el resultado y el nivel del sello obtenido por la empresa.</t>
  </si>
  <si>
    <t xml:space="preserve">Realizada reunión con CEVALDOM, la empresa tiene interés en iniciar el proceso de obtención del sello. Esta reunión tuvo como propósito bridar informaciones y aclarar algunos puntos a la empresa referidos al sello.
Realizada presentación del Reporte Integrado de Brechas con Banco ADOPEM, la empresa obtuvo un 72% como resultado del INDICA. En esta misma línea se elaboró el informe de cruce de hallazgos de autodiagnóstico del Banco.
Acciones de seguimiento, para la habilitación de la página web del sello igualandord.com, esta reunión tuvo como propósito socializar con las direcciones de tecnología y comunicaciones los resultados de la consultoría y tomar decisiones sobre el dominio y hosting de la página. LOGROS ABRIL-JUNIO: Dentro del Sello Igualando RD para el Sector Público fueron realizadas gestiones técnicas y logísticas de seguimiento al proceso de evaluación externa de la 1ra cohorte del Sello Igualando RD para el Sector Público. Dentro de estas: reunión de seguimiento con coordinadora regional del Sello desde PNUD, convocatoria para la realización de grupos focales con sociedad civil en el marco de evaluación del Sello Igualando RD para el Sector Público. 
Se brindaron recursos técnicos documentales a la Dirección General de Aduanas para la implementación de su plan de acción. 
Se brindó seguimiento al interés de nuevas instituciones en participar en la 2da cohorte del sello, remitiendo la nueva tabla de valoración, el modelo de carta compromiso e información técnica relevante sobre el proceso. 
El equipo de evaluadoras externas realizó sesiones virtuales de entrega de resultados a las 8 instituciones que fueron evaluadas en marzo y abril. Se revisaron y validaron los informes de evaluación de las 8 instituciones valoradas en el Sello Igualando RD para el Sector Público. Se realizaron coordinaciones logísticas junto a PNUD para el seguimiento a las 2 instituciones restantes que se evaluarán a final de año y sobre los próximos pasos para el reconocimiento. Se realizaron coordinaciones logísticas para el evento de reconocimiento programado, con las áreas de protocolo y comunicaciones. 
Se apoyó la coordinación de la participación de República Dominicana en la Sesión 3 de la Comunidad de Práctica: Construir puentes de diálogo con la Sociedad Civil, que organiza la oficina regional de PNUD para América Latina y el Caribe con todas las instituciones que realizan el Sello de Igualdad de Género en el Sector Público en la Región, encuentro a realizarse el 4 de julio. </t>
  </si>
  <si>
    <r>
      <rPr>
        <b/>
        <sz val="10"/>
        <color theme="1"/>
        <rFont val="Century Gothic"/>
        <family val="2"/>
      </rPr>
      <t>LOGROS ENERO-MARZO:</t>
    </r>
    <r>
      <rPr>
        <sz val="10"/>
        <color theme="1"/>
        <rFont val="Century Gothic"/>
        <family val="2"/>
      </rPr>
      <t xml:space="preserve"> 1.- Realizada charla sobre Situación Actual de los Derechos de las Mujeres, Relaciones Sanas, Autoestima, Genero y Educación en: ADP, Escuela Francisco del Rosario Sanchez, Centros Recnologicos Comunitarios, Escuela Juan Pablo Duarte, Liceo Juan Bosch</t>
    </r>
    <r>
      <rPr>
        <b/>
        <sz val="10"/>
        <color theme="1"/>
        <rFont val="Century Gothic"/>
        <family val="2"/>
      </rPr>
      <t>. LOGROS ABRIL-JUNIO</t>
    </r>
    <r>
      <rPr>
        <sz val="10"/>
        <color theme="1"/>
        <rFont val="Century Gothic"/>
        <family val="2"/>
      </rPr>
      <t xml:space="preserve">: 1.-Realizados 17 talleres para docentes y técnicos docentes del nivel primario y secundario sobre temas relacionados con género, educación y prevención de violencia. Dichos talleres se han realizado conjuntamente con la Asociación Dominicana de Profesores (ADP), en los cuales participaron  hombres y mujeres. estos  talleres se realizaron en las comunidades ubicadas en el Gran Santo Domingo: Boca Chica, Guerra, Cristo Rey, Villa Mella, Sabana Perdida, La Victoria, Distrito Nacional, Manoguayabo, Los Alcarrizos, Pedro Brand, Los Mina e Invivienda. 2.-•Realizadas las gestiones para la planificación de la puesta en marcha de acciones de la Cátedra de Igualdad y Derecho en la Educación Superior con la Universidad Iberoamericana (UNIBE) para la planificación del panel Mujeres en la Academia. Esta actividad está planificada para realizare en el trimestre julio – septiembre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</si>
</sst>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10409]0%"/>
    <numFmt numFmtId="165" formatCode="[$-10409]0"/>
    <numFmt numFmtId="166" formatCode="[$-10409]#,##0.00;\-#,##0.00"/>
    <numFmt numFmtId="167" formatCode="[$-10409]0;\(0\)"/>
    <numFmt numFmtId="168" formatCode="[$-10409]#,##0.0;\-#,##0.0"/>
    <numFmt numFmtId="169" formatCode="[$-10409]#,##0.0;\(#,##0.0\)"/>
    <numFmt numFmtId="170" formatCode="#,##0.00_ ;\-#,##0.00\ "/>
  </numFmts>
  <fonts count="16" x14ac:knownFonts="1">
    <font>
      <sz val="11"/>
      <color rgb="FF000000"/>
      <name val="Calibri"/>
      <family val="2"/>
      <scheme val="minor"/>
    </font>
    <font>
      <sz val="11"/>
      <name val="Calibri"/>
      <family val="2"/>
    </font>
    <font>
      <b/>
      <sz val="10"/>
      <color rgb="FF1F4E78"/>
      <name val="Century Gothic"/>
      <family val="2"/>
    </font>
    <font>
      <sz val="10"/>
      <color rgb="FF000000"/>
      <name val="Arial"/>
      <family val="2"/>
    </font>
    <font>
      <sz val="11"/>
      <color rgb="FF000000"/>
      <name val="Calibri"/>
      <family val="2"/>
      <scheme val="minor"/>
    </font>
    <font>
      <sz val="10"/>
      <color rgb="FF000000"/>
      <name val="Century Gothic"/>
      <family val="2"/>
    </font>
    <font>
      <sz val="10"/>
      <color rgb="FF000000"/>
      <name val="Calibri"/>
      <family val="2"/>
    </font>
    <font>
      <sz val="10"/>
      <name val="Calibri"/>
      <family val="2"/>
    </font>
    <font>
      <b/>
      <sz val="10"/>
      <color rgb="FF000000"/>
      <name val="Century Gothic"/>
      <family val="2"/>
    </font>
    <font>
      <b/>
      <sz val="10"/>
      <color rgb="FF1F4E78"/>
      <name val="Calibri"/>
      <family val="2"/>
    </font>
    <font>
      <sz val="10"/>
      <color theme="1"/>
      <name val="Calibri"/>
      <family val="2"/>
    </font>
    <font>
      <b/>
      <sz val="10"/>
      <color rgb="FF000000"/>
      <name val="Calibri"/>
      <family val="2"/>
    </font>
    <font>
      <sz val="10"/>
      <name val="Century Gothic"/>
      <family val="2"/>
    </font>
    <font>
      <b/>
      <sz val="10"/>
      <color rgb="FF000000"/>
      <name val="Times New Roman"/>
      <family val="1"/>
    </font>
    <font>
      <sz val="10"/>
      <color theme="1"/>
      <name val="Century Gothic"/>
      <family val="2"/>
    </font>
    <font>
      <b/>
      <sz val="10"/>
      <color theme="1"/>
      <name val="Century Gothic"/>
      <family val="2"/>
    </font>
  </fonts>
  <fills count="5">
    <fill>
      <patternFill patternType="none"/>
    </fill>
    <fill>
      <patternFill patternType="gray125"/>
    </fill>
    <fill>
      <patternFill patternType="solid">
        <fgColor rgb="FFDDEBF7"/>
        <bgColor rgb="FFDDEBF7"/>
      </patternFill>
    </fill>
    <fill>
      <patternFill patternType="solid">
        <fgColor rgb="FFD3D3D3"/>
        <bgColor rgb="FFD3D3D3"/>
      </patternFill>
    </fill>
    <fill>
      <patternFill patternType="solid">
        <fgColor theme="0"/>
        <bgColor indexed="64"/>
      </patternFill>
    </fill>
  </fills>
  <borders count="12">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0691854609822"/>
      </left>
      <right style="thin">
        <color theme="0" tint="-0.14993743705557422"/>
      </right>
      <top style="thin">
        <color theme="0" tint="-0.14996795556505021"/>
      </top>
      <bottom style="thin">
        <color theme="0" tint="-0.14993743705557422"/>
      </bottom>
      <diagonal/>
    </border>
    <border>
      <left style="thin">
        <color theme="0" tint="-0.14993743705557422"/>
      </left>
      <right/>
      <top style="thin">
        <color theme="0" tint="-0.14996795556505021"/>
      </top>
      <bottom style="thin">
        <color theme="0" tint="-0.14993743705557422"/>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2">
    <xf numFmtId="0" fontId="0" fillId="0" borderId="0"/>
    <xf numFmtId="9" fontId="4" fillId="0" borderId="0" applyFont="0" applyFill="0" applyBorder="0" applyAlignment="0" applyProtection="0"/>
  </cellStyleXfs>
  <cellXfs count="134">
    <xf numFmtId="0" fontId="1" fillId="0" borderId="0" xfId="0" applyFont="1"/>
    <xf numFmtId="49" fontId="6" fillId="0" borderId="3" xfId="0" applyNumberFormat="1" applyFont="1" applyBorder="1" applyAlignment="1">
      <alignment horizontal="center" vertical="center" wrapText="1" readingOrder="1"/>
    </xf>
    <xf numFmtId="167" fontId="6" fillId="0" borderId="3" xfId="0" applyNumberFormat="1" applyFont="1" applyBorder="1" applyAlignment="1">
      <alignment horizontal="center" vertical="center" wrapText="1" readingOrder="1"/>
    </xf>
    <xf numFmtId="0" fontId="6" fillId="0" borderId="4" xfId="0" applyFont="1" applyBorder="1" applyAlignment="1">
      <alignment horizontal="left" vertical="center" wrapText="1" readingOrder="1"/>
    </xf>
    <xf numFmtId="49" fontId="6" fillId="0" borderId="4" xfId="0" applyNumberFormat="1" applyFont="1" applyBorder="1" applyAlignment="1">
      <alignment horizontal="left" vertical="center" wrapText="1" readingOrder="1"/>
    </xf>
    <xf numFmtId="49" fontId="7" fillId="0" borderId="4" xfId="0" applyNumberFormat="1" applyFont="1" applyBorder="1" applyAlignment="1">
      <alignment horizontal="center" vertical="center" wrapText="1"/>
    </xf>
    <xf numFmtId="166" fontId="6" fillId="0" borderId="4" xfId="0" applyNumberFormat="1" applyFont="1" applyBorder="1" applyAlignment="1">
      <alignment horizontal="center" vertical="center" wrapText="1" readingOrder="1"/>
    </xf>
    <xf numFmtId="0" fontId="7" fillId="0" borderId="8" xfId="0" applyFont="1" applyBorder="1" applyAlignment="1">
      <alignment horizontal="center" vertical="center" wrapText="1"/>
    </xf>
    <xf numFmtId="4" fontId="7"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readingOrder="1"/>
    </xf>
    <xf numFmtId="0" fontId="5" fillId="0" borderId="0" xfId="0" applyFont="1" applyAlignment="1">
      <alignment vertical="top" wrapText="1" readingOrder="1"/>
    </xf>
    <xf numFmtId="0" fontId="5" fillId="0" borderId="0" xfId="0" applyFont="1" applyAlignment="1">
      <alignment horizontal="justify" vertical="top" wrapText="1" readingOrder="1"/>
    </xf>
    <xf numFmtId="0" fontId="7" fillId="0" borderId="0" xfId="0" applyFont="1"/>
    <xf numFmtId="0" fontId="8" fillId="0" borderId="0" xfId="0" applyFont="1" applyAlignment="1">
      <alignment vertical="top" wrapText="1" readingOrder="1"/>
    </xf>
    <xf numFmtId="0" fontId="11" fillId="0" borderId="3" xfId="0" applyFont="1" applyBorder="1" applyAlignment="1">
      <alignment horizontal="center" vertical="center" wrapText="1" readingOrder="1"/>
    </xf>
    <xf numFmtId="4" fontId="7" fillId="0" borderId="0" xfId="0" applyNumberFormat="1" applyFont="1"/>
    <xf numFmtId="49" fontId="7" fillId="0" borderId="0" xfId="0" applyNumberFormat="1" applyFont="1"/>
    <xf numFmtId="0" fontId="13" fillId="0" borderId="0" xfId="0" applyFont="1" applyAlignment="1">
      <alignment horizontal="justify" vertical="center"/>
    </xf>
    <xf numFmtId="0" fontId="6" fillId="0" borderId="1" xfId="0" applyFont="1" applyBorder="1" applyAlignment="1">
      <alignment horizontal="left" vertical="center" wrapText="1" readingOrder="1"/>
    </xf>
    <xf numFmtId="37" fontId="6" fillId="0" borderId="1" xfId="0" applyNumberFormat="1" applyFont="1" applyBorder="1" applyAlignment="1">
      <alignment horizontal="center" vertical="center" wrapText="1" readingOrder="1"/>
    </xf>
    <xf numFmtId="37" fontId="7" fillId="0" borderId="1" xfId="0" applyNumberFormat="1" applyFont="1" applyBorder="1" applyAlignment="1">
      <alignment horizontal="center" vertical="center" wrapText="1"/>
    </xf>
    <xf numFmtId="170" fontId="6" fillId="0" borderId="1" xfId="0" applyNumberFormat="1" applyFont="1" applyBorder="1" applyAlignment="1">
      <alignment horizontal="center" vertical="center" wrapText="1" readingOrder="1"/>
    </xf>
    <xf numFmtId="170" fontId="7" fillId="0" borderId="1" xfId="0" applyNumberFormat="1" applyFont="1" applyBorder="1" applyAlignment="1">
      <alignment horizontal="center" vertical="center" wrapText="1"/>
    </xf>
    <xf numFmtId="37" fontId="6" fillId="4" borderId="1" xfId="0" applyNumberFormat="1" applyFont="1" applyFill="1" applyBorder="1" applyAlignment="1">
      <alignment horizontal="center" vertical="center" wrapText="1" readingOrder="1"/>
    </xf>
    <xf numFmtId="0" fontId="14" fillId="0" borderId="0" xfId="0" applyFont="1" applyAlignment="1">
      <alignment horizontal="justify" vertical="top" wrapText="1" readingOrder="1"/>
    </xf>
    <xf numFmtId="166" fontId="6" fillId="4" borderId="3" xfId="0" applyNumberFormat="1" applyFont="1" applyFill="1" applyBorder="1" applyAlignment="1">
      <alignment horizontal="center" vertical="center" wrapText="1" readingOrder="1"/>
    </xf>
    <xf numFmtId="0" fontId="7" fillId="4" borderId="3" xfId="0" applyFont="1" applyFill="1" applyBorder="1" applyAlignment="1">
      <alignment horizontal="center" vertical="center" wrapText="1"/>
    </xf>
    <xf numFmtId="49" fontId="6" fillId="4" borderId="3" xfId="0" applyNumberFormat="1" applyFont="1" applyFill="1" applyBorder="1" applyAlignment="1">
      <alignment horizontal="center" vertical="center" wrapText="1" readingOrder="1"/>
    </xf>
    <xf numFmtId="49" fontId="7" fillId="4" borderId="3" xfId="0" applyNumberFormat="1" applyFont="1" applyFill="1" applyBorder="1" applyAlignment="1">
      <alignment horizontal="center" vertical="center" wrapText="1"/>
    </xf>
    <xf numFmtId="10" fontId="6" fillId="4" borderId="3" xfId="0" applyNumberFormat="1" applyFont="1" applyFill="1" applyBorder="1" applyAlignment="1">
      <alignment horizontal="center" vertical="center" wrapText="1" readingOrder="1"/>
    </xf>
    <xf numFmtId="10" fontId="7" fillId="4" borderId="3" xfId="0" applyNumberFormat="1" applyFont="1" applyFill="1" applyBorder="1" applyAlignment="1">
      <alignment horizontal="center" vertical="center" wrapText="1"/>
    </xf>
    <xf numFmtId="9" fontId="6" fillId="4" borderId="3" xfId="1" applyFont="1" applyFill="1" applyBorder="1" applyAlignment="1">
      <alignment horizontal="center" vertical="center" wrapText="1" readingOrder="1"/>
    </xf>
    <xf numFmtId="9" fontId="7" fillId="4" borderId="3" xfId="1" applyFont="1" applyFill="1" applyBorder="1" applyAlignment="1">
      <alignment horizontal="center" vertical="center" wrapText="1"/>
    </xf>
    <xf numFmtId="166" fontId="6" fillId="0" borderId="3" xfId="0" applyNumberFormat="1" applyFont="1" applyBorder="1" applyAlignment="1">
      <alignment horizontal="center" vertical="center" wrapText="1" readingOrder="1"/>
    </xf>
    <xf numFmtId="0" fontId="7" fillId="0" borderId="3" xfId="0" applyFont="1" applyBorder="1" applyAlignment="1">
      <alignment horizontal="center" vertical="center" wrapText="1"/>
    </xf>
    <xf numFmtId="10" fontId="6" fillId="0" borderId="3" xfId="0" applyNumberFormat="1" applyFont="1" applyBorder="1" applyAlignment="1">
      <alignment horizontal="center" vertical="center" wrapText="1" readingOrder="1"/>
    </xf>
    <xf numFmtId="10" fontId="7" fillId="0" borderId="3" xfId="0" applyNumberFormat="1" applyFont="1" applyBorder="1" applyAlignment="1">
      <alignment horizontal="center" vertical="center" wrapText="1"/>
    </xf>
    <xf numFmtId="9" fontId="6" fillId="0" borderId="3" xfId="1" applyFont="1" applyFill="1" applyBorder="1" applyAlignment="1">
      <alignment horizontal="center" vertical="center" wrapText="1" readingOrder="1"/>
    </xf>
    <xf numFmtId="9" fontId="7" fillId="0" borderId="3" xfId="1" applyFont="1" applyFill="1" applyBorder="1" applyAlignment="1">
      <alignment horizontal="center" vertical="center" wrapText="1"/>
    </xf>
    <xf numFmtId="0" fontId="14" fillId="0" borderId="0" xfId="0" applyFont="1" applyAlignment="1">
      <alignment vertical="top" wrapText="1"/>
    </xf>
    <xf numFmtId="0" fontId="5" fillId="0" borderId="0" xfId="0" applyFont="1" applyAlignment="1">
      <alignment horizontal="center" vertical="top" wrapText="1" readingOrder="1"/>
    </xf>
    <xf numFmtId="0" fontId="12" fillId="0" borderId="0" xfId="0" applyFont="1" applyAlignment="1">
      <alignment vertical="top" wrapText="1"/>
    </xf>
    <xf numFmtId="0" fontId="5" fillId="0" borderId="0" xfId="0" applyFont="1" applyAlignment="1">
      <alignment vertical="top" wrapText="1" readingOrder="1"/>
    </xf>
    <xf numFmtId="0" fontId="8" fillId="3" borderId="0" xfId="0" applyFont="1" applyFill="1" applyAlignment="1">
      <alignment horizontal="left" vertical="top" readingOrder="1"/>
    </xf>
    <xf numFmtId="0" fontId="8" fillId="3" borderId="0" xfId="0" applyFont="1" applyFill="1" applyAlignment="1">
      <alignment horizontal="left" vertical="top" wrapText="1" readingOrder="1"/>
    </xf>
    <xf numFmtId="0" fontId="8" fillId="0" borderId="0" xfId="0" applyFont="1" applyAlignment="1">
      <alignment horizontal="left" vertical="top" wrapText="1" readingOrder="1"/>
    </xf>
    <xf numFmtId="0" fontId="5" fillId="0" borderId="0" xfId="0" applyFont="1" applyAlignment="1">
      <alignment horizontal="justify" vertical="top" wrapText="1" readingOrder="1"/>
    </xf>
    <xf numFmtId="0" fontId="6" fillId="0" borderId="4" xfId="0" applyFont="1" applyBorder="1" applyAlignment="1">
      <alignment horizontal="left" vertical="center" wrapText="1" readingOrder="1"/>
    </xf>
    <xf numFmtId="4" fontId="7" fillId="0" borderId="7"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readingOrder="1"/>
    </xf>
    <xf numFmtId="4" fontId="7" fillId="0" borderId="5"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0" fontId="2" fillId="2" borderId="0" xfId="0" applyFont="1" applyFill="1" applyAlignment="1">
      <alignment horizontal="left" vertical="top" wrapText="1" readingOrder="1"/>
    </xf>
    <xf numFmtId="0" fontId="14" fillId="0" borderId="0" xfId="0" applyFont="1" applyAlignment="1">
      <alignment horizontal="left" vertical="top" wrapText="1" readingOrder="1"/>
    </xf>
    <xf numFmtId="0" fontId="8" fillId="3" borderId="0" xfId="0" applyFont="1" applyFill="1" applyAlignment="1">
      <alignment horizontal="justify" vertical="top" wrapText="1" readingOrder="1"/>
    </xf>
    <xf numFmtId="37" fontId="6" fillId="4" borderId="1" xfId="0" applyNumberFormat="1" applyFont="1" applyFill="1" applyBorder="1" applyAlignment="1">
      <alignment horizontal="center" vertical="center" wrapText="1" readingOrder="1"/>
    </xf>
    <xf numFmtId="37" fontId="7" fillId="4" borderId="1" xfId="0" applyNumberFormat="1" applyFont="1" applyFill="1" applyBorder="1" applyAlignment="1">
      <alignment horizontal="center" vertical="center" wrapText="1"/>
    </xf>
    <xf numFmtId="170" fontId="6" fillId="4" borderId="1" xfId="0" applyNumberFormat="1" applyFont="1" applyFill="1" applyBorder="1" applyAlignment="1">
      <alignment horizontal="center" vertical="center" wrapText="1" readingOrder="1"/>
    </xf>
    <xf numFmtId="170" fontId="7" fillId="4" borderId="1" xfId="0" applyNumberFormat="1" applyFont="1" applyFill="1" applyBorder="1" applyAlignment="1">
      <alignment horizontal="center" vertical="center" wrapText="1"/>
    </xf>
    <xf numFmtId="9" fontId="6" fillId="4" borderId="1" xfId="1" applyFont="1" applyFill="1" applyBorder="1" applyAlignment="1">
      <alignment horizontal="center" vertical="center" wrapText="1" readingOrder="1"/>
    </xf>
    <xf numFmtId="9" fontId="7" fillId="4" borderId="1" xfId="1" applyFont="1" applyFill="1" applyBorder="1" applyAlignment="1">
      <alignment horizontal="center" vertical="center" wrapText="1"/>
    </xf>
    <xf numFmtId="0" fontId="6" fillId="4" borderId="1" xfId="0" applyFont="1" applyFill="1" applyBorder="1" applyAlignment="1">
      <alignment horizontal="left" vertical="center" wrapText="1" readingOrder="1"/>
    </xf>
    <xf numFmtId="0" fontId="7" fillId="4" borderId="1" xfId="0" applyFont="1" applyFill="1" applyBorder="1" applyAlignment="1">
      <alignment horizontal="left" vertical="center" wrapText="1"/>
    </xf>
    <xf numFmtId="0" fontId="14" fillId="4" borderId="0" xfId="0" applyFont="1" applyFill="1" applyAlignment="1">
      <alignment horizontal="justify" vertical="top" wrapText="1" readingOrder="1"/>
    </xf>
    <xf numFmtId="167" fontId="6" fillId="0" borderId="3" xfId="0" applyNumberFormat="1" applyFont="1" applyBorder="1" applyAlignment="1">
      <alignment horizontal="center" vertical="center" wrapText="1" readingOrder="1"/>
    </xf>
    <xf numFmtId="168" fontId="6" fillId="0" borderId="3" xfId="0" applyNumberFormat="1" applyFont="1" applyBorder="1" applyAlignment="1">
      <alignment horizontal="center" vertical="center" wrapText="1" readingOrder="1"/>
    </xf>
    <xf numFmtId="168" fontId="7" fillId="0" borderId="3" xfId="0" applyNumberFormat="1" applyFont="1" applyBorder="1" applyAlignment="1">
      <alignment horizontal="center" vertical="center" wrapText="1"/>
    </xf>
    <xf numFmtId="0" fontId="8" fillId="3" borderId="0" xfId="0" applyFont="1" applyFill="1" applyAlignment="1">
      <alignment horizontal="left" vertical="center" wrapText="1" readingOrder="1"/>
    </xf>
    <xf numFmtId="0" fontId="8" fillId="0" borderId="0" xfId="0" applyFont="1" applyAlignment="1">
      <alignment horizontal="left" vertical="center" wrapText="1" readingOrder="1"/>
    </xf>
    <xf numFmtId="0" fontId="11" fillId="0" borderId="3" xfId="0" applyFont="1" applyBorder="1" applyAlignment="1">
      <alignment horizontal="center" vertical="center" wrapText="1" readingOrder="1"/>
    </xf>
    <xf numFmtId="0" fontId="7" fillId="0" borderId="3" xfId="0" applyFont="1" applyBorder="1" applyAlignment="1">
      <alignment vertical="top" wrapText="1"/>
    </xf>
    <xf numFmtId="0" fontId="6" fillId="0" borderId="3" xfId="0" applyFont="1" applyBorder="1" applyAlignment="1">
      <alignment horizontal="left" vertical="center" wrapText="1" readingOrder="1"/>
    </xf>
    <xf numFmtId="0" fontId="3" fillId="0" borderId="3" xfId="0" applyFont="1" applyBorder="1" applyAlignment="1">
      <alignment horizontal="center" vertical="top" wrapText="1" readingOrder="1"/>
    </xf>
    <xf numFmtId="0" fontId="7" fillId="0" borderId="3" xfId="0" applyFont="1" applyBorder="1" applyAlignment="1">
      <alignment horizontal="left" vertical="center" wrapText="1"/>
    </xf>
    <xf numFmtId="49" fontId="6" fillId="0" borderId="3" xfId="0" applyNumberFormat="1" applyFont="1" applyBorder="1" applyAlignment="1">
      <alignment horizontal="center" vertical="center" wrapText="1" readingOrder="1"/>
    </xf>
    <xf numFmtId="49" fontId="7" fillId="0" borderId="3" xfId="0" applyNumberFormat="1" applyFont="1" applyBorder="1" applyAlignment="1">
      <alignment horizontal="center" vertical="center" wrapText="1"/>
    </xf>
    <xf numFmtId="169" fontId="10" fillId="0" borderId="3" xfId="0" applyNumberFormat="1" applyFont="1" applyBorder="1" applyAlignment="1">
      <alignment horizontal="center" vertical="center" wrapText="1" readingOrder="1"/>
    </xf>
    <xf numFmtId="169" fontId="10" fillId="0" borderId="3" xfId="0" applyNumberFormat="1" applyFont="1" applyBorder="1" applyAlignment="1">
      <alignment vertical="top" wrapText="1"/>
    </xf>
    <xf numFmtId="0" fontId="9" fillId="0" borderId="3" xfId="0" applyFont="1" applyBorder="1" applyAlignment="1">
      <alignment horizontal="center" vertical="center" wrapText="1" readingOrder="1"/>
    </xf>
    <xf numFmtId="164" fontId="10" fillId="0" borderId="3" xfId="0" applyNumberFormat="1" applyFont="1" applyBorder="1" applyAlignment="1">
      <alignment horizontal="center" vertical="center" wrapText="1" readingOrder="1"/>
    </xf>
    <xf numFmtId="0" fontId="2" fillId="2" borderId="3" xfId="0" applyFont="1" applyFill="1" applyBorder="1" applyAlignment="1">
      <alignment horizontal="center" vertical="center" wrapText="1" readingOrder="1"/>
    </xf>
    <xf numFmtId="4" fontId="6" fillId="0" borderId="3" xfId="0" applyNumberFormat="1" applyFont="1" applyBorder="1" applyAlignment="1">
      <alignment horizontal="center" vertical="center" wrapText="1" readingOrder="1"/>
    </xf>
    <xf numFmtId="4" fontId="7" fillId="0" borderId="3" xfId="0" applyNumberFormat="1" applyFont="1" applyBorder="1" applyAlignment="1">
      <alignment horizontal="center" vertical="center" wrapText="1"/>
    </xf>
    <xf numFmtId="0" fontId="3" fillId="0" borderId="3" xfId="0" applyFont="1" applyBorder="1" applyAlignment="1">
      <alignment vertical="top" wrapText="1" readingOrder="1"/>
    </xf>
    <xf numFmtId="39" fontId="10" fillId="0" borderId="3" xfId="0" applyNumberFormat="1" applyFont="1" applyBorder="1" applyAlignment="1">
      <alignment horizontal="center" vertical="center" wrapText="1" readingOrder="1"/>
    </xf>
    <xf numFmtId="39" fontId="10" fillId="0" borderId="3" xfId="0" applyNumberFormat="1" applyFont="1" applyBorder="1" applyAlignment="1">
      <alignment vertical="top" wrapText="1"/>
    </xf>
    <xf numFmtId="1" fontId="6" fillId="0" borderId="3" xfId="0" applyNumberFormat="1" applyFont="1" applyBorder="1" applyAlignment="1">
      <alignment horizontal="center" vertical="center" wrapText="1" readingOrder="1"/>
    </xf>
    <xf numFmtId="1" fontId="7" fillId="0" borderId="3" xfId="0" applyNumberFormat="1" applyFont="1" applyBorder="1" applyAlignment="1">
      <alignment horizontal="center" vertical="center" wrapText="1"/>
    </xf>
    <xf numFmtId="0" fontId="6" fillId="0" borderId="1" xfId="0" applyFont="1" applyBorder="1" applyAlignment="1">
      <alignment horizontal="left" vertical="center" wrapText="1" readingOrder="1"/>
    </xf>
    <xf numFmtId="0" fontId="7" fillId="0" borderId="1" xfId="0" applyFont="1" applyBorder="1" applyAlignment="1">
      <alignment horizontal="left" vertical="center" wrapText="1"/>
    </xf>
    <xf numFmtId="37" fontId="6" fillId="0" borderId="1" xfId="0" applyNumberFormat="1" applyFont="1" applyBorder="1" applyAlignment="1">
      <alignment horizontal="center" vertical="center" wrapText="1" readingOrder="1"/>
    </xf>
    <xf numFmtId="37" fontId="7" fillId="0" borderId="1" xfId="0" applyNumberFormat="1" applyFont="1" applyBorder="1" applyAlignment="1">
      <alignment horizontal="center" vertical="center" wrapText="1"/>
    </xf>
    <xf numFmtId="170" fontId="6" fillId="0" borderId="1" xfId="0" applyNumberFormat="1" applyFont="1" applyBorder="1" applyAlignment="1">
      <alignment horizontal="center" vertical="center" wrapText="1" readingOrder="1"/>
    </xf>
    <xf numFmtId="170" fontId="7" fillId="0" borderId="1" xfId="0" applyNumberFormat="1" applyFont="1" applyBorder="1" applyAlignment="1">
      <alignment horizontal="center" vertical="center" wrapText="1"/>
    </xf>
    <xf numFmtId="9" fontId="6" fillId="0" borderId="1" xfId="1" applyFont="1" applyFill="1" applyBorder="1" applyAlignment="1">
      <alignment horizontal="center" vertical="center" wrapText="1" readingOrder="1"/>
    </xf>
    <xf numFmtId="9" fontId="7" fillId="0" borderId="1" xfId="1" applyFont="1" applyFill="1" applyBorder="1" applyAlignment="1">
      <alignment horizontal="center" vertical="center" wrapText="1"/>
    </xf>
    <xf numFmtId="0" fontId="11" fillId="0" borderId="1" xfId="0" applyFont="1" applyBorder="1" applyAlignment="1">
      <alignment horizontal="center" vertical="center" wrapText="1" readingOrder="1"/>
    </xf>
    <xf numFmtId="0" fontId="7" fillId="0" borderId="1" xfId="0" applyFont="1" applyBorder="1" applyAlignment="1">
      <alignment vertical="top" wrapText="1"/>
    </xf>
    <xf numFmtId="0" fontId="3" fillId="0" borderId="1" xfId="0" applyFont="1" applyBorder="1" applyAlignment="1">
      <alignment vertical="top" wrapText="1" readingOrder="1"/>
    </xf>
    <xf numFmtId="0" fontId="8" fillId="3" borderId="0" xfId="0" applyFont="1" applyFill="1" applyAlignment="1">
      <alignment horizontal="justify" vertical="top" readingOrder="1"/>
    </xf>
    <xf numFmtId="39" fontId="7" fillId="0" borderId="3" xfId="0" applyNumberFormat="1" applyFont="1" applyBorder="1" applyAlignment="1">
      <alignment horizontal="center" vertical="center" wrapText="1" readingOrder="1"/>
    </xf>
    <xf numFmtId="39" fontId="7" fillId="0" borderId="3" xfId="0" applyNumberFormat="1" applyFont="1" applyBorder="1" applyAlignment="1">
      <alignment vertical="top" wrapText="1"/>
    </xf>
    <xf numFmtId="0" fontId="2" fillId="2" borderId="0" xfId="0" applyFont="1" applyFill="1" applyAlignment="1">
      <alignment horizontal="left" vertical="center" wrapText="1" readingOrder="1"/>
    </xf>
    <xf numFmtId="0" fontId="5" fillId="0" borderId="0" xfId="0" applyFont="1" applyAlignment="1">
      <alignment horizontal="left" vertical="top" wrapText="1" readingOrder="1"/>
    </xf>
    <xf numFmtId="0" fontId="2" fillId="0" borderId="3" xfId="0" applyFont="1" applyBorder="1" applyAlignment="1">
      <alignment horizontal="center" vertical="center" wrapText="1" readingOrder="1"/>
    </xf>
    <xf numFmtId="164" fontId="7" fillId="0" borderId="3" xfId="0" applyNumberFormat="1" applyFont="1" applyBorder="1" applyAlignment="1">
      <alignment horizontal="center" vertical="center" wrapText="1" readingOrder="1"/>
    </xf>
    <xf numFmtId="0" fontId="8" fillId="2" borderId="0" xfId="0" applyFont="1" applyFill="1" applyAlignment="1">
      <alignment horizontal="center" vertical="center" wrapText="1" readingOrder="1"/>
    </xf>
    <xf numFmtId="0" fontId="8" fillId="0" borderId="1" xfId="0" applyFont="1" applyBorder="1" applyAlignment="1">
      <alignment horizontal="left" vertical="top" wrapText="1" readingOrder="1"/>
    </xf>
    <xf numFmtId="0" fontId="5" fillId="0" borderId="1" xfId="0" applyFont="1" applyBorder="1" applyAlignment="1">
      <alignment horizontal="left" vertical="top" wrapText="1" readingOrder="1"/>
    </xf>
    <xf numFmtId="0" fontId="5" fillId="4" borderId="0" xfId="0" applyFont="1" applyFill="1" applyAlignment="1">
      <alignment horizontal="justify" vertical="top" wrapText="1" readingOrder="1"/>
    </xf>
    <xf numFmtId="0" fontId="7" fillId="0" borderId="3" xfId="0" applyFont="1" applyBorder="1" applyAlignment="1">
      <alignment horizontal="center" vertical="top" wrapText="1"/>
    </xf>
    <xf numFmtId="165" fontId="6" fillId="0" borderId="3" xfId="0" applyNumberFormat="1" applyFont="1" applyBorder="1" applyAlignment="1">
      <alignment horizontal="center" vertical="center" wrapText="1" readingOrder="1"/>
    </xf>
    <xf numFmtId="0" fontId="2" fillId="2" borderId="1" xfId="0" applyFont="1" applyFill="1" applyBorder="1" applyAlignment="1">
      <alignment horizontal="center" vertical="center" wrapText="1" readingOrder="1"/>
    </xf>
    <xf numFmtId="0" fontId="3" fillId="0" borderId="1" xfId="0" applyFont="1" applyBorder="1" applyAlignment="1">
      <alignment horizontal="center" vertical="top" wrapText="1" readingOrder="1"/>
    </xf>
    <xf numFmtId="0" fontId="2" fillId="2" borderId="2" xfId="0" applyFont="1" applyFill="1" applyBorder="1" applyAlignment="1">
      <alignment horizontal="left" vertical="top" wrapText="1" readingOrder="1"/>
    </xf>
    <xf numFmtId="0" fontId="8" fillId="0" borderId="0" xfId="0" applyFont="1" applyAlignment="1">
      <alignment horizontal="justify" vertical="top" wrapText="1" readingOrder="1"/>
    </xf>
    <xf numFmtId="0" fontId="6" fillId="0" borderId="9" xfId="0" applyFont="1" applyBorder="1" applyAlignment="1">
      <alignment horizontal="left" vertical="center" wrapText="1" readingOrder="1"/>
    </xf>
    <xf numFmtId="0" fontId="6" fillId="0" borderId="11" xfId="0" applyFont="1" applyBorder="1" applyAlignment="1">
      <alignment horizontal="left" vertical="center" wrapText="1" readingOrder="1"/>
    </xf>
    <xf numFmtId="0" fontId="6" fillId="0" borderId="10" xfId="0" applyFont="1" applyBorder="1" applyAlignment="1">
      <alignment horizontal="left" vertical="center" wrapText="1" readingOrder="1"/>
    </xf>
    <xf numFmtId="0" fontId="6" fillId="0" borderId="9"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6" fillId="0" borderId="10" xfId="0" applyFont="1" applyBorder="1" applyAlignment="1">
      <alignment horizontal="center" vertical="center" wrapText="1" readingOrder="1"/>
    </xf>
    <xf numFmtId="170" fontId="7" fillId="0" borderId="9" xfId="0" applyNumberFormat="1" applyFont="1" applyBorder="1" applyAlignment="1">
      <alignment horizontal="center" vertical="center" wrapText="1"/>
    </xf>
    <xf numFmtId="170" fontId="7" fillId="0" borderId="10" xfId="0" applyNumberFormat="1" applyFont="1" applyBorder="1" applyAlignment="1">
      <alignment horizontal="center" vertical="center" wrapText="1"/>
    </xf>
    <xf numFmtId="37" fontId="6" fillId="0" borderId="9" xfId="0" applyNumberFormat="1" applyFont="1" applyBorder="1" applyAlignment="1">
      <alignment horizontal="center" vertical="center" wrapText="1" readingOrder="1"/>
    </xf>
    <xf numFmtId="37" fontId="6" fillId="0" borderId="10" xfId="0" applyNumberFormat="1" applyFont="1" applyBorder="1" applyAlignment="1">
      <alignment horizontal="center" vertical="center" wrapText="1" readingOrder="1"/>
    </xf>
    <xf numFmtId="170" fontId="6" fillId="0" borderId="9" xfId="0" applyNumberFormat="1" applyFont="1" applyBorder="1" applyAlignment="1">
      <alignment horizontal="center" vertical="center" wrapText="1" readingOrder="1"/>
    </xf>
    <xf numFmtId="170" fontId="6" fillId="0" borderId="10" xfId="0" applyNumberFormat="1" applyFont="1" applyBorder="1" applyAlignment="1">
      <alignment horizontal="center" vertical="center" wrapText="1" readingOrder="1"/>
    </xf>
    <xf numFmtId="0" fontId="9" fillId="0" borderId="1" xfId="0" applyFont="1" applyBorder="1" applyAlignment="1">
      <alignment horizontal="center" vertical="center" wrapText="1" readingOrder="1"/>
    </xf>
    <xf numFmtId="164" fontId="10" fillId="0" borderId="1" xfId="0" applyNumberFormat="1" applyFont="1" applyBorder="1" applyAlignment="1">
      <alignment horizontal="center" vertical="center" wrapText="1" readingOrder="1"/>
    </xf>
    <xf numFmtId="0" fontId="2" fillId="0" borderId="1" xfId="0" applyFont="1" applyBorder="1" applyAlignment="1">
      <alignment horizontal="center" vertical="center" wrapText="1" readingOrder="1"/>
    </xf>
    <xf numFmtId="4" fontId="10" fillId="0" borderId="1" xfId="0" applyNumberFormat="1" applyFont="1" applyBorder="1" applyAlignment="1">
      <alignment horizontal="center" vertical="center" wrapText="1" readingOrder="1"/>
    </xf>
    <xf numFmtId="4" fontId="10" fillId="0" borderId="1" xfId="0" applyNumberFormat="1" applyFont="1" applyBorder="1" applyAlignment="1">
      <alignment vertical="top" wrapText="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200"/>
  <sheetViews>
    <sheetView showGridLines="0" tabSelected="1" view="pageBreakPreview" zoomScaleNormal="68" zoomScaleSheetLayoutView="100" workbookViewId="0">
      <selection activeCell="A93" sqref="A93:BE93"/>
    </sheetView>
  </sheetViews>
  <sheetFormatPr baseColWidth="10" defaultColWidth="11.42578125" defaultRowHeight="12.75" x14ac:dyDescent="0.2"/>
  <cols>
    <col min="1" max="13" width="1.140625" style="12" customWidth="1"/>
    <col min="14" max="14" width="12.5703125" style="12" customWidth="1"/>
    <col min="15" max="15" width="0.42578125" style="12" customWidth="1"/>
    <col min="16" max="16" width="5.7109375" style="12" customWidth="1"/>
    <col min="17" max="17" width="0.140625" style="12" customWidth="1"/>
    <col min="18" max="18" width="0.28515625" style="12" customWidth="1"/>
    <col min="19" max="19" width="2.28515625" style="12" customWidth="1"/>
    <col min="20" max="20" width="0.140625" style="12" customWidth="1"/>
    <col min="21" max="21" width="3.42578125" style="12" customWidth="1"/>
    <col min="22" max="22" width="6.28515625" style="12" customWidth="1"/>
    <col min="23" max="23" width="0.28515625" style="12" customWidth="1"/>
    <col min="24" max="24" width="8" style="12" customWidth="1"/>
    <col min="25" max="25" width="0.5703125" style="12" customWidth="1"/>
    <col min="26" max="26" width="0.140625" style="12" customWidth="1"/>
    <col min="27" max="27" width="6.5703125" style="12" customWidth="1"/>
    <col min="28" max="28" width="11.7109375" style="12" customWidth="1"/>
    <col min="29" max="29" width="8.5703125" style="12" customWidth="1"/>
    <col min="30" max="30" width="6.5703125" style="12" customWidth="1"/>
    <col min="31" max="31" width="20.7109375" style="12" customWidth="1"/>
    <col min="32" max="32" width="1.85546875" style="12" customWidth="1"/>
    <col min="33" max="33" width="12.7109375" style="12" customWidth="1"/>
    <col min="34" max="34" width="2.85546875" style="12" customWidth="1"/>
    <col min="35" max="35" width="14" style="12" customWidth="1"/>
    <col min="36" max="36" width="3.5703125" style="12" customWidth="1"/>
    <col min="37" max="37" width="8.85546875" style="12" customWidth="1"/>
    <col min="38" max="38" width="6.140625" style="12" customWidth="1"/>
    <col min="39" max="40" width="0.140625" style="12" customWidth="1"/>
    <col min="41" max="49" width="0" style="12" hidden="1" customWidth="1"/>
    <col min="50" max="52" width="0.140625" style="12" customWidth="1"/>
    <col min="53" max="54" width="0" style="12" hidden="1" customWidth="1"/>
    <col min="55" max="55" width="0.28515625" style="12" customWidth="1"/>
    <col min="56" max="56" width="0.140625" style="12" customWidth="1"/>
    <col min="57" max="57" width="16.42578125" style="12" customWidth="1"/>
    <col min="58" max="58" width="13.28515625" style="12" customWidth="1"/>
    <col min="59" max="59" width="19.42578125" style="12" customWidth="1"/>
    <col min="60" max="68" width="13.28515625" style="12" customWidth="1"/>
    <col min="69" max="16384" width="11.42578125" style="12"/>
  </cols>
  <sheetData>
    <row r="1" spans="1:58" ht="19.5" customHeight="1" x14ac:dyDescent="0.2">
      <c r="A1" s="107" t="s">
        <v>173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8" ht="16.5" customHeight="1" x14ac:dyDescent="0.2">
      <c r="A2" s="108" t="s">
        <v>0</v>
      </c>
      <c r="B2" s="108"/>
      <c r="C2" s="108"/>
      <c r="D2" s="108"/>
      <c r="E2" s="108"/>
      <c r="F2" s="108"/>
      <c r="G2" s="108"/>
      <c r="H2" s="108"/>
      <c r="I2" s="108"/>
      <c r="J2" s="108"/>
      <c r="K2" s="108"/>
      <c r="L2" s="108"/>
      <c r="M2" s="108"/>
      <c r="N2" s="108"/>
      <c r="O2" s="108"/>
      <c r="P2" s="108"/>
      <c r="Q2" s="108"/>
      <c r="R2" s="108"/>
      <c r="S2" s="108"/>
      <c r="T2" s="108"/>
      <c r="U2" s="109" t="s">
        <v>32</v>
      </c>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row>
    <row r="3" spans="1:58" ht="21.75" customHeight="1" x14ac:dyDescent="0.2">
      <c r="A3" s="108" t="s">
        <v>1</v>
      </c>
      <c r="B3" s="108"/>
      <c r="C3" s="108"/>
      <c r="D3" s="108"/>
      <c r="E3" s="108"/>
      <c r="F3" s="108"/>
      <c r="G3" s="108"/>
      <c r="H3" s="108"/>
      <c r="I3" s="108"/>
      <c r="J3" s="108"/>
      <c r="K3" s="108"/>
      <c r="L3" s="108"/>
      <c r="M3" s="108"/>
      <c r="N3" s="108"/>
      <c r="O3" s="108"/>
      <c r="P3" s="108"/>
      <c r="Q3" s="108"/>
      <c r="R3" s="108"/>
      <c r="S3" s="108"/>
      <c r="T3" s="108"/>
      <c r="U3" s="109" t="s">
        <v>33</v>
      </c>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row>
    <row r="4" spans="1:58" ht="20.25" customHeight="1" x14ac:dyDescent="0.2">
      <c r="A4" s="108" t="s">
        <v>2</v>
      </c>
      <c r="B4" s="108"/>
      <c r="C4" s="108"/>
      <c r="D4" s="108"/>
      <c r="E4" s="108"/>
      <c r="F4" s="108"/>
      <c r="G4" s="108"/>
      <c r="H4" s="108"/>
      <c r="I4" s="108"/>
      <c r="J4" s="108"/>
      <c r="K4" s="108"/>
      <c r="L4" s="108"/>
      <c r="M4" s="108"/>
      <c r="N4" s="108"/>
      <c r="O4" s="108"/>
      <c r="P4" s="108"/>
      <c r="Q4" s="108"/>
      <c r="R4" s="108"/>
      <c r="S4" s="108"/>
      <c r="T4" s="108"/>
      <c r="U4" s="109" t="s">
        <v>34</v>
      </c>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row>
    <row r="5" spans="1:58" x14ac:dyDescent="0.2">
      <c r="A5" s="53" t="s">
        <v>3</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row>
    <row r="6" spans="1:58" ht="18" customHeight="1" x14ac:dyDescent="0.2">
      <c r="A6" s="45" t="s">
        <v>4</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row>
    <row r="7" spans="1:58" ht="33" customHeight="1" x14ac:dyDescent="0.2">
      <c r="A7" s="110" t="s">
        <v>107</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row>
    <row r="8" spans="1:58" ht="19.5" customHeight="1" x14ac:dyDescent="0.2">
      <c r="A8" s="45" t="s">
        <v>5</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row>
    <row r="9" spans="1:58" ht="33" customHeight="1" x14ac:dyDescent="0.2">
      <c r="A9" s="110" t="s">
        <v>108</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row>
    <row r="10" spans="1:58" ht="17.25" customHeight="1" x14ac:dyDescent="0.2">
      <c r="A10" s="53" t="s">
        <v>6</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row>
    <row r="11" spans="1:58" ht="17.25" customHeight="1" x14ac:dyDescent="0.2">
      <c r="A11" s="45" t="s">
        <v>7</v>
      </c>
      <c r="B11" s="45"/>
      <c r="C11" s="45"/>
      <c r="D11" s="45"/>
      <c r="E11" s="45"/>
      <c r="F11" s="45"/>
      <c r="G11" s="45"/>
      <c r="H11" s="45"/>
      <c r="I11" s="45"/>
      <c r="J11" s="45"/>
      <c r="K11" s="45"/>
      <c r="L11" s="45"/>
      <c r="M11" s="45"/>
      <c r="N11" s="45"/>
      <c r="O11" s="45"/>
      <c r="P11" s="45"/>
      <c r="Q11" s="45"/>
      <c r="R11" s="13"/>
      <c r="S11" s="104" t="s">
        <v>8</v>
      </c>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row>
    <row r="12" spans="1:58" ht="13.5" x14ac:dyDescent="0.2">
      <c r="A12" s="45" t="s">
        <v>9</v>
      </c>
      <c r="B12" s="45"/>
      <c r="C12" s="45"/>
      <c r="D12" s="45"/>
      <c r="E12" s="45"/>
      <c r="F12" s="45"/>
      <c r="G12" s="45"/>
      <c r="H12" s="45"/>
      <c r="I12" s="45"/>
      <c r="J12" s="45"/>
      <c r="K12" s="45"/>
      <c r="L12" s="45"/>
      <c r="M12" s="45"/>
      <c r="N12" s="45"/>
      <c r="O12" s="45"/>
      <c r="P12" s="45"/>
      <c r="Q12" s="45"/>
      <c r="S12" s="104" t="s">
        <v>35</v>
      </c>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row>
    <row r="13" spans="1:58" x14ac:dyDescent="0.2">
      <c r="A13" s="45" t="s">
        <v>10</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row>
    <row r="14" spans="1:58" ht="16.5" customHeight="1" x14ac:dyDescent="0.2">
      <c r="A14" s="46" t="s">
        <v>36</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10"/>
    </row>
    <row r="15" spans="1:58" ht="16.5" customHeight="1" x14ac:dyDescent="0.2">
      <c r="A15" s="103" t="s">
        <v>58</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row>
    <row r="16" spans="1:58" ht="16.5" customHeight="1" x14ac:dyDescent="0.2">
      <c r="A16" s="45" t="s">
        <v>11</v>
      </c>
      <c r="B16" s="45"/>
      <c r="C16" s="45"/>
      <c r="D16" s="45"/>
      <c r="E16" s="45"/>
      <c r="F16" s="45"/>
      <c r="G16" s="45"/>
      <c r="H16" s="45"/>
      <c r="I16" s="45"/>
      <c r="J16" s="45"/>
      <c r="K16" s="45"/>
      <c r="L16" s="45"/>
      <c r="M16" s="45"/>
      <c r="N16" s="45"/>
      <c r="O16" s="45"/>
      <c r="P16" s="45"/>
      <c r="Q16" s="45"/>
      <c r="S16" s="104" t="s">
        <v>37</v>
      </c>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row>
    <row r="17" spans="1:57" ht="21.75" customHeight="1" x14ac:dyDescent="0.2">
      <c r="A17" s="69" t="s">
        <v>12</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row>
    <row r="18" spans="1:57" ht="34.5" customHeight="1" x14ac:dyDescent="0.2">
      <c r="A18" s="46" t="s">
        <v>123</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row>
    <row r="19" spans="1:57" x14ac:dyDescent="0.2">
      <c r="A19" s="69" t="s">
        <v>13</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row>
    <row r="20" spans="1:57" ht="20.25" customHeight="1" x14ac:dyDescent="0.2">
      <c r="A20" s="46" t="s">
        <v>38</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row>
    <row r="21" spans="1:57" ht="18.75" customHeight="1" x14ac:dyDescent="0.2">
      <c r="A21" s="69" t="s">
        <v>14</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row>
    <row r="22" spans="1:57" ht="24.75" customHeight="1" x14ac:dyDescent="0.2">
      <c r="A22" s="46" t="s">
        <v>124</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row>
    <row r="23" spans="1:57" x14ac:dyDescent="0.2">
      <c r="A23" s="53" t="s">
        <v>59</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row>
    <row r="24" spans="1:57" x14ac:dyDescent="0.2">
      <c r="A24" s="105" t="s">
        <v>15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row>
    <row r="25" spans="1:57" x14ac:dyDescent="0.2">
      <c r="A25" s="79" t="s">
        <v>16</v>
      </c>
      <c r="B25" s="79"/>
      <c r="C25" s="79"/>
      <c r="D25" s="79"/>
      <c r="E25" s="79"/>
      <c r="F25" s="79"/>
      <c r="G25" s="79"/>
      <c r="H25" s="79"/>
      <c r="I25" s="79"/>
      <c r="J25" s="79"/>
      <c r="K25" s="79"/>
      <c r="L25" s="79"/>
      <c r="M25" s="79"/>
      <c r="N25" s="79"/>
      <c r="O25" s="79"/>
      <c r="P25" s="79"/>
      <c r="Q25" s="79"/>
      <c r="R25" s="79"/>
      <c r="S25" s="79"/>
      <c r="T25" s="79"/>
      <c r="U25" s="79"/>
      <c r="V25" s="79"/>
      <c r="W25" s="79"/>
      <c r="X25" s="79" t="s">
        <v>17</v>
      </c>
      <c r="Y25" s="71"/>
      <c r="Z25" s="71"/>
      <c r="AA25" s="71"/>
      <c r="AB25" s="71"/>
      <c r="AC25" s="71"/>
      <c r="AD25" s="79" t="s">
        <v>18</v>
      </c>
      <c r="AE25" s="71"/>
      <c r="AF25" s="71"/>
      <c r="AG25" s="71"/>
      <c r="AH25" s="71"/>
      <c r="AI25" s="79" t="s">
        <v>19</v>
      </c>
      <c r="AJ25" s="79"/>
      <c r="AK25" s="79"/>
      <c r="AL25" s="79"/>
      <c r="AM25" s="79"/>
      <c r="AN25" s="79"/>
      <c r="AO25" s="79"/>
      <c r="AP25" s="79"/>
      <c r="AQ25" s="79"/>
      <c r="AR25" s="79"/>
      <c r="AS25" s="79"/>
      <c r="AT25" s="79"/>
      <c r="AU25" s="79"/>
      <c r="AV25" s="79"/>
      <c r="AW25" s="79"/>
      <c r="AX25" s="79"/>
      <c r="AY25" s="79"/>
      <c r="AZ25" s="79"/>
      <c r="BA25" s="79"/>
      <c r="BB25" s="79"/>
      <c r="BC25" s="79"/>
      <c r="BD25" s="79"/>
      <c r="BE25" s="79"/>
    </row>
    <row r="26" spans="1:57" x14ac:dyDescent="0.2">
      <c r="A26" s="101">
        <v>14094366</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v>20052539.350000001</v>
      </c>
      <c r="Y26" s="102"/>
      <c r="Z26" s="102"/>
      <c r="AA26" s="102"/>
      <c r="AB26" s="102"/>
      <c r="AC26" s="102"/>
      <c r="AD26" s="101">
        <v>7440174.25</v>
      </c>
      <c r="AE26" s="102"/>
      <c r="AF26" s="102"/>
      <c r="AG26" s="102"/>
      <c r="AH26" s="102"/>
      <c r="AI26" s="106">
        <f>AD26/X26</f>
        <v>0.37103401819281306</v>
      </c>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row>
    <row r="27" spans="1:57" x14ac:dyDescent="0.2">
      <c r="A27" s="81" t="s">
        <v>20</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row>
    <row r="28" spans="1:57" ht="18" customHeight="1" x14ac:dyDescent="0.2">
      <c r="A28" s="111"/>
      <c r="B28" s="111"/>
      <c r="C28" s="111"/>
      <c r="D28" s="111"/>
      <c r="E28" s="111"/>
      <c r="F28" s="111"/>
      <c r="G28" s="111"/>
      <c r="H28" s="111"/>
      <c r="I28" s="111"/>
      <c r="J28" s="111"/>
      <c r="K28" s="111"/>
      <c r="L28" s="111"/>
      <c r="M28" s="111"/>
      <c r="N28" s="111"/>
      <c r="O28" s="111"/>
      <c r="P28" s="84" t="s">
        <v>21</v>
      </c>
      <c r="Q28" s="71"/>
      <c r="R28" s="71"/>
      <c r="S28" s="71"/>
      <c r="T28" s="71"/>
      <c r="U28" s="71"/>
      <c r="V28" s="71"/>
      <c r="W28" s="70" t="s">
        <v>22</v>
      </c>
      <c r="X28" s="71"/>
      <c r="Y28" s="71"/>
      <c r="Z28" s="71"/>
      <c r="AA28" s="71"/>
      <c r="AB28" s="71"/>
      <c r="AC28" s="70" t="s">
        <v>168</v>
      </c>
      <c r="AD28" s="71"/>
      <c r="AE28" s="71"/>
      <c r="AF28" s="71"/>
      <c r="AG28" s="70" t="s">
        <v>126</v>
      </c>
      <c r="AH28" s="71"/>
      <c r="AI28" s="71"/>
      <c r="AJ28" s="70" t="s">
        <v>23</v>
      </c>
      <c r="AK28" s="71"/>
      <c r="AL28" s="71"/>
      <c r="AM28" s="71"/>
      <c r="AN28" s="71"/>
      <c r="AO28" s="71"/>
      <c r="AP28" s="71"/>
      <c r="AQ28" s="71"/>
      <c r="AR28" s="71"/>
      <c r="AS28" s="71"/>
      <c r="AT28" s="71"/>
      <c r="AU28" s="71"/>
      <c r="AV28" s="71"/>
      <c r="AW28" s="71"/>
      <c r="AX28" s="71"/>
      <c r="AY28" s="71"/>
      <c r="AZ28" s="71"/>
      <c r="BA28" s="71"/>
      <c r="BB28" s="71"/>
      <c r="BC28" s="71"/>
      <c r="BD28" s="71"/>
      <c r="BE28" s="71"/>
    </row>
    <row r="29" spans="1:57" ht="54.75" customHeight="1" x14ac:dyDescent="0.2">
      <c r="A29" s="70" t="s">
        <v>24</v>
      </c>
      <c r="B29" s="70"/>
      <c r="C29" s="70"/>
      <c r="D29" s="70"/>
      <c r="E29" s="70"/>
      <c r="F29" s="70"/>
      <c r="G29" s="70"/>
      <c r="H29" s="70"/>
      <c r="I29" s="70"/>
      <c r="J29" s="70"/>
      <c r="K29" s="70"/>
      <c r="L29" s="70"/>
      <c r="M29" s="70"/>
      <c r="N29" s="70"/>
      <c r="O29" s="70"/>
      <c r="P29" s="70" t="s">
        <v>25</v>
      </c>
      <c r="Q29" s="71"/>
      <c r="R29" s="71"/>
      <c r="S29" s="71"/>
      <c r="T29" s="71"/>
      <c r="U29" s="71"/>
      <c r="V29" s="71"/>
      <c r="W29" s="70" t="s">
        <v>26</v>
      </c>
      <c r="X29" s="71"/>
      <c r="Y29" s="70" t="s">
        <v>27</v>
      </c>
      <c r="Z29" s="71"/>
      <c r="AA29" s="71"/>
      <c r="AB29" s="71"/>
      <c r="AC29" s="70" t="s">
        <v>169</v>
      </c>
      <c r="AD29" s="71"/>
      <c r="AE29" s="70" t="s">
        <v>170</v>
      </c>
      <c r="AF29" s="71"/>
      <c r="AG29" s="14" t="s">
        <v>171</v>
      </c>
      <c r="AH29" s="70" t="s">
        <v>172</v>
      </c>
      <c r="AI29" s="71"/>
      <c r="AJ29" s="70" t="s">
        <v>64</v>
      </c>
      <c r="AK29" s="71"/>
      <c r="AL29" s="70" t="s">
        <v>28</v>
      </c>
      <c r="AM29" s="71"/>
      <c r="AN29" s="71"/>
      <c r="AO29" s="71"/>
      <c r="AP29" s="71"/>
      <c r="AQ29" s="71"/>
      <c r="AR29" s="71"/>
      <c r="AS29" s="71"/>
      <c r="AT29" s="71"/>
      <c r="AU29" s="71"/>
      <c r="AV29" s="71"/>
      <c r="AW29" s="71"/>
      <c r="AX29" s="71"/>
      <c r="AY29" s="71"/>
      <c r="AZ29" s="71"/>
      <c r="BA29" s="71"/>
      <c r="BB29" s="71"/>
      <c r="BC29" s="71"/>
      <c r="BD29" s="71"/>
      <c r="BE29" s="71"/>
    </row>
    <row r="30" spans="1:57" ht="75" customHeight="1" x14ac:dyDescent="0.2">
      <c r="A30" s="72" t="s">
        <v>125</v>
      </c>
      <c r="B30" s="72"/>
      <c r="C30" s="72"/>
      <c r="D30" s="72"/>
      <c r="E30" s="72"/>
      <c r="F30" s="72"/>
      <c r="G30" s="72"/>
      <c r="H30" s="72"/>
      <c r="I30" s="72"/>
      <c r="J30" s="72"/>
      <c r="K30" s="72"/>
      <c r="L30" s="72"/>
      <c r="M30" s="72"/>
      <c r="N30" s="72"/>
      <c r="O30" s="72"/>
      <c r="P30" s="72" t="s">
        <v>71</v>
      </c>
      <c r="Q30" s="74"/>
      <c r="R30" s="74"/>
      <c r="S30" s="74"/>
      <c r="T30" s="74"/>
      <c r="U30" s="74"/>
      <c r="V30" s="74"/>
      <c r="W30" s="112">
        <v>102</v>
      </c>
      <c r="X30" s="34"/>
      <c r="Y30" s="66">
        <v>2677000</v>
      </c>
      <c r="Z30" s="67"/>
      <c r="AA30" s="67"/>
      <c r="AB30" s="67"/>
      <c r="AC30" s="65">
        <f>10+35</f>
        <v>45</v>
      </c>
      <c r="AD30" s="34"/>
      <c r="AE30" s="66">
        <f>361550+823100</f>
        <v>1184650</v>
      </c>
      <c r="AF30" s="67"/>
      <c r="AG30" s="2">
        <f>10+32</f>
        <v>42</v>
      </c>
      <c r="AH30" s="66">
        <f>0+200117</f>
        <v>200117</v>
      </c>
      <c r="AI30" s="67"/>
      <c r="AJ30" s="37">
        <f>AG30/AC30</f>
        <v>0.93333333333333335</v>
      </c>
      <c r="AK30" s="38"/>
      <c r="AL30" s="37">
        <f>AH30/AE30</f>
        <v>0.16892499894483604</v>
      </c>
      <c r="AM30" s="38"/>
      <c r="AN30" s="38"/>
      <c r="AO30" s="38"/>
      <c r="AP30" s="38"/>
      <c r="AQ30" s="38"/>
      <c r="AR30" s="38"/>
      <c r="AS30" s="38"/>
      <c r="AT30" s="38"/>
      <c r="AU30" s="38"/>
      <c r="AV30" s="38"/>
      <c r="AW30" s="38"/>
      <c r="AX30" s="38"/>
      <c r="AY30" s="38"/>
      <c r="AZ30" s="38"/>
      <c r="BA30" s="38"/>
      <c r="BB30" s="38"/>
      <c r="BC30" s="38"/>
      <c r="BD30" s="38"/>
      <c r="BE30" s="38"/>
    </row>
    <row r="31" spans="1:57" ht="117.75" customHeight="1" x14ac:dyDescent="0.2">
      <c r="A31" s="72" t="s">
        <v>69</v>
      </c>
      <c r="B31" s="72"/>
      <c r="C31" s="72"/>
      <c r="D31" s="72"/>
      <c r="E31" s="72"/>
      <c r="F31" s="72"/>
      <c r="G31" s="72"/>
      <c r="H31" s="72"/>
      <c r="I31" s="72"/>
      <c r="J31" s="72"/>
      <c r="K31" s="72"/>
      <c r="L31" s="72"/>
      <c r="M31" s="72"/>
      <c r="N31" s="72"/>
      <c r="O31" s="72"/>
      <c r="P31" s="72" t="s">
        <v>70</v>
      </c>
      <c r="Q31" s="74"/>
      <c r="R31" s="74"/>
      <c r="S31" s="74"/>
      <c r="T31" s="74"/>
      <c r="U31" s="74"/>
      <c r="V31" s="74"/>
      <c r="W31" s="75" t="s">
        <v>128</v>
      </c>
      <c r="X31" s="76"/>
      <c r="Y31" s="66">
        <v>12178173.4</v>
      </c>
      <c r="Z31" s="67"/>
      <c r="AA31" s="67"/>
      <c r="AB31" s="67"/>
      <c r="AC31" s="65">
        <f>1000+1275</f>
        <v>2275</v>
      </c>
      <c r="AD31" s="34"/>
      <c r="AE31" s="66">
        <f>750000+875000</f>
        <v>1625000</v>
      </c>
      <c r="AF31" s="67"/>
      <c r="AG31" s="2">
        <f>940+1575</f>
        <v>2515</v>
      </c>
      <c r="AH31" s="66">
        <f>124458.96+6600747.4</f>
        <v>6725206.3600000003</v>
      </c>
      <c r="AI31" s="67"/>
      <c r="AJ31" s="37">
        <f>AG31/AC31</f>
        <v>1.1054945054945056</v>
      </c>
      <c r="AK31" s="38"/>
      <c r="AL31" s="37">
        <f>AH31/AE31</f>
        <v>4.1385885292307698</v>
      </c>
      <c r="AM31" s="38"/>
      <c r="AN31" s="38"/>
      <c r="AO31" s="38"/>
      <c r="AP31" s="38"/>
      <c r="AQ31" s="38"/>
      <c r="AR31" s="38"/>
      <c r="AS31" s="38"/>
      <c r="AT31" s="38"/>
      <c r="AU31" s="38"/>
      <c r="AV31" s="38"/>
      <c r="AW31" s="38"/>
      <c r="AX31" s="38"/>
      <c r="AY31" s="38"/>
      <c r="AZ31" s="38"/>
      <c r="BA31" s="38"/>
      <c r="BB31" s="38"/>
      <c r="BC31" s="38"/>
      <c r="BD31" s="38"/>
      <c r="BE31" s="38"/>
    </row>
    <row r="32" spans="1:57" ht="93" customHeight="1" x14ac:dyDescent="0.2">
      <c r="A32" s="72" t="s">
        <v>72</v>
      </c>
      <c r="B32" s="72"/>
      <c r="C32" s="72"/>
      <c r="D32" s="72"/>
      <c r="E32" s="72"/>
      <c r="F32" s="72"/>
      <c r="G32" s="72"/>
      <c r="H32" s="72"/>
      <c r="I32" s="72"/>
      <c r="J32" s="72"/>
      <c r="K32" s="72"/>
      <c r="L32" s="72"/>
      <c r="M32" s="72"/>
      <c r="N32" s="72"/>
      <c r="O32" s="72"/>
      <c r="P32" s="72" t="s">
        <v>146</v>
      </c>
      <c r="Q32" s="74"/>
      <c r="R32" s="74"/>
      <c r="S32" s="74"/>
      <c r="T32" s="74"/>
      <c r="U32" s="74"/>
      <c r="V32" s="74"/>
      <c r="W32" s="112">
        <v>47</v>
      </c>
      <c r="X32" s="34"/>
      <c r="Y32" s="66">
        <v>2500000</v>
      </c>
      <c r="Z32" s="67"/>
      <c r="AA32" s="67"/>
      <c r="AB32" s="67"/>
      <c r="AC32" s="65">
        <f>15+12</f>
        <v>27</v>
      </c>
      <c r="AD32" s="34"/>
      <c r="AE32" s="66">
        <f>350000+750000</f>
        <v>1100000</v>
      </c>
      <c r="AF32" s="67"/>
      <c r="AG32" s="2">
        <f>15+10</f>
        <v>25</v>
      </c>
      <c r="AH32" s="66">
        <f>0+91160</f>
        <v>91160</v>
      </c>
      <c r="AI32" s="67"/>
      <c r="AJ32" s="37">
        <f>+AG32/AC32</f>
        <v>0.92592592592592593</v>
      </c>
      <c r="AK32" s="38"/>
      <c r="AL32" s="37">
        <f>AH32/AE32</f>
        <v>8.2872727272727278E-2</v>
      </c>
      <c r="AM32" s="38"/>
      <c r="AN32" s="38"/>
      <c r="AO32" s="38"/>
      <c r="AP32" s="38"/>
      <c r="AQ32" s="38"/>
      <c r="AR32" s="38"/>
      <c r="AS32" s="38"/>
      <c r="AT32" s="38"/>
      <c r="AU32" s="38"/>
      <c r="AV32" s="38"/>
      <c r="AW32" s="38"/>
      <c r="AX32" s="38"/>
      <c r="AY32" s="38"/>
      <c r="AZ32" s="38"/>
      <c r="BA32" s="38"/>
      <c r="BB32" s="38"/>
      <c r="BC32" s="38"/>
      <c r="BD32" s="38"/>
      <c r="BE32" s="38"/>
    </row>
    <row r="33" spans="1:57" ht="17.100000000000001" customHeight="1" x14ac:dyDescent="0.2">
      <c r="A33" s="53" t="s">
        <v>147</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row>
    <row r="34" spans="1:57" ht="37.5" customHeight="1" x14ac:dyDescent="0.2">
      <c r="A34" s="44" t="s">
        <v>73</v>
      </c>
      <c r="B34" s="44"/>
      <c r="C34" s="44"/>
      <c r="D34" s="44"/>
      <c r="E34" s="44"/>
      <c r="F34" s="44"/>
      <c r="G34" s="44"/>
      <c r="H34" s="44"/>
      <c r="I34" s="44"/>
      <c r="J34" s="44"/>
      <c r="K34" s="44"/>
      <c r="L34" s="44"/>
      <c r="M34" s="44"/>
      <c r="N34" s="44"/>
      <c r="O34" s="44"/>
      <c r="P34" s="44"/>
      <c r="Q34" s="44"/>
      <c r="R34" s="44"/>
      <c r="S34" s="44"/>
      <c r="T34" s="44"/>
      <c r="U34" s="44"/>
      <c r="V34" s="68" t="s">
        <v>40</v>
      </c>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row>
    <row r="35" spans="1:57" ht="18.600000000000001" customHeight="1" x14ac:dyDescent="0.2">
      <c r="A35" s="45" t="s">
        <v>29</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row>
    <row r="36" spans="1:57" ht="15.75" customHeight="1" x14ac:dyDescent="0.2">
      <c r="A36" s="46" t="s">
        <v>76</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row>
    <row r="37" spans="1:57" ht="17.25" customHeight="1" x14ac:dyDescent="0.2">
      <c r="A37" s="45" t="s">
        <v>30</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row>
    <row r="38" spans="1:57" ht="366.75" customHeight="1" x14ac:dyDescent="0.2">
      <c r="A38" s="24" t="s">
        <v>194</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row>
    <row r="39" spans="1:57" ht="232.5" customHeight="1" x14ac:dyDescent="0.2">
      <c r="A39" s="24" t="s">
        <v>196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row>
    <row r="40" spans="1:57" ht="273" customHeight="1" x14ac:dyDescent="0.2">
      <c r="A40" s="24" t="s">
        <v>195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7" ht="20.85" customHeight="1" x14ac:dyDescent="0.2">
      <c r="A41" s="69" t="s">
        <v>31</v>
      </c>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row>
    <row r="42" spans="1:57" ht="24" customHeight="1" x14ac:dyDescent="0.2">
      <c r="A42" s="46" t="s">
        <v>157</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row>
    <row r="43" spans="1:57" ht="38.25" customHeight="1" x14ac:dyDescent="0.2">
      <c r="A43" s="44" t="s">
        <v>74</v>
      </c>
      <c r="B43" s="44"/>
      <c r="C43" s="44"/>
      <c r="D43" s="44"/>
      <c r="E43" s="44"/>
      <c r="F43" s="44"/>
      <c r="G43" s="44"/>
      <c r="H43" s="44"/>
      <c r="I43" s="44"/>
      <c r="J43" s="44"/>
      <c r="K43" s="44"/>
      <c r="L43" s="44"/>
      <c r="M43" s="44"/>
      <c r="N43" s="44"/>
      <c r="O43" s="44"/>
      <c r="P43" s="44"/>
      <c r="Q43" s="44"/>
      <c r="R43" s="44"/>
      <c r="S43" s="44"/>
      <c r="T43" s="44"/>
      <c r="U43" s="44"/>
      <c r="V43" s="68" t="s">
        <v>75</v>
      </c>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row>
    <row r="44" spans="1:57" ht="22.5" customHeight="1" x14ac:dyDescent="0.2">
      <c r="A44" s="45" t="s">
        <v>29</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row>
    <row r="45" spans="1:57" ht="21.75" customHeight="1" x14ac:dyDescent="0.2">
      <c r="A45" s="46" t="s">
        <v>41</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row>
    <row r="46" spans="1:57" ht="18.600000000000001" customHeight="1" x14ac:dyDescent="0.2">
      <c r="A46" s="45" t="s">
        <v>30</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row>
    <row r="47" spans="1:57" ht="157.5" customHeight="1" x14ac:dyDescent="0.2">
      <c r="A47" s="24" t="s">
        <v>185</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row>
    <row r="48" spans="1:57" ht="20.85" customHeight="1" x14ac:dyDescent="0.2">
      <c r="A48" s="45" t="s">
        <v>31</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row>
    <row r="49" spans="1:57" ht="21" customHeight="1" x14ac:dyDescent="0.2">
      <c r="A49" s="24" t="s">
        <v>157</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row>
    <row r="50" spans="1:57" ht="34.5" customHeight="1" x14ac:dyDescent="0.2">
      <c r="A50" s="44" t="s">
        <v>77</v>
      </c>
      <c r="B50" s="44"/>
      <c r="C50" s="44"/>
      <c r="D50" s="44"/>
      <c r="E50" s="44"/>
      <c r="F50" s="44"/>
      <c r="G50" s="44"/>
      <c r="H50" s="44"/>
      <c r="I50" s="44"/>
      <c r="J50" s="44"/>
      <c r="K50" s="44"/>
      <c r="L50" s="44"/>
      <c r="M50" s="44"/>
      <c r="N50" s="44"/>
      <c r="O50" s="44"/>
      <c r="P50" s="44"/>
      <c r="Q50" s="44"/>
      <c r="R50" s="44"/>
      <c r="S50" s="44"/>
      <c r="T50" s="44"/>
      <c r="U50" s="44"/>
      <c r="V50" s="68" t="s">
        <v>42</v>
      </c>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row>
    <row r="51" spans="1:57" ht="19.149999999999999" customHeight="1" x14ac:dyDescent="0.2">
      <c r="A51" s="45" t="s">
        <v>29</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row>
    <row r="52" spans="1:57" ht="15.75" customHeight="1" x14ac:dyDescent="0.2">
      <c r="A52" s="46" t="s">
        <v>78</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row>
    <row r="53" spans="1:57" ht="20.25" customHeight="1" x14ac:dyDescent="0.2">
      <c r="A53" s="45" t="s">
        <v>30</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row>
    <row r="54" spans="1:57" ht="340.5" customHeight="1" x14ac:dyDescent="0.2">
      <c r="A54" s="24" t="s">
        <v>193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row>
    <row r="55" spans="1:57" ht="15" customHeight="1" x14ac:dyDescent="0.2">
      <c r="A55" s="45" t="s">
        <v>31</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row>
    <row r="56" spans="1:57" ht="21.75" customHeight="1" x14ac:dyDescent="0.2">
      <c r="A56" s="24" t="s">
        <v>157</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row>
    <row r="57" spans="1:57" ht="42" customHeight="1" x14ac:dyDescent="0.2">
      <c r="A57" s="53" t="s">
        <v>60</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row>
    <row r="58" spans="1:57" ht="18" customHeight="1" x14ac:dyDescent="0.2">
      <c r="A58" s="45" t="s">
        <v>11</v>
      </c>
      <c r="B58" s="45"/>
      <c r="C58" s="45"/>
      <c r="D58" s="45"/>
      <c r="E58" s="45"/>
      <c r="F58" s="45"/>
      <c r="G58" s="45"/>
      <c r="H58" s="45"/>
      <c r="I58" s="45"/>
      <c r="J58" s="45"/>
      <c r="K58" s="45"/>
      <c r="L58" s="45"/>
      <c r="M58" s="45"/>
      <c r="N58" s="45"/>
      <c r="O58" s="45"/>
      <c r="P58" s="45"/>
      <c r="Q58" s="45"/>
      <c r="R58" s="45"/>
      <c r="S58" s="45" t="s">
        <v>43</v>
      </c>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row>
    <row r="59" spans="1:57" ht="21" customHeight="1" x14ac:dyDescent="0.2">
      <c r="A59" s="45" t="s">
        <v>12</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row>
    <row r="60" spans="1:57" ht="36.75" customHeight="1" x14ac:dyDescent="0.2">
      <c r="A60" s="46" t="s">
        <v>80</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row>
    <row r="61" spans="1:57" x14ac:dyDescent="0.2">
      <c r="A61" s="45" t="s">
        <v>13</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row>
    <row r="62" spans="1:57" ht="15" customHeight="1" x14ac:dyDescent="0.2">
      <c r="A62" s="46" t="s">
        <v>81</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row>
    <row r="63" spans="1:57" x14ac:dyDescent="0.2">
      <c r="A63" s="45" t="s">
        <v>14</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row>
    <row r="64" spans="1:57" ht="23.25" customHeight="1" x14ac:dyDescent="0.2">
      <c r="A64" s="46" t="s">
        <v>79</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row>
    <row r="65" spans="1:57" ht="20.25" customHeight="1" x14ac:dyDescent="0.2">
      <c r="A65" s="53" t="s">
        <v>61</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row>
    <row r="66" spans="1:57" x14ac:dyDescent="0.2">
      <c r="A66" s="105" t="s">
        <v>15</v>
      </c>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row>
    <row r="67" spans="1:57" x14ac:dyDescent="0.2">
      <c r="A67" s="79" t="s">
        <v>16</v>
      </c>
      <c r="B67" s="79"/>
      <c r="C67" s="79"/>
      <c r="D67" s="79"/>
      <c r="E67" s="79"/>
      <c r="F67" s="79"/>
      <c r="G67" s="79"/>
      <c r="H67" s="79"/>
      <c r="I67" s="79"/>
      <c r="J67" s="79"/>
      <c r="K67" s="79"/>
      <c r="L67" s="79"/>
      <c r="M67" s="79"/>
      <c r="N67" s="79"/>
      <c r="O67" s="79"/>
      <c r="P67" s="79"/>
      <c r="Q67" s="79"/>
      <c r="R67" s="79"/>
      <c r="S67" s="79"/>
      <c r="T67" s="79"/>
      <c r="U67" s="79"/>
      <c r="V67" s="79"/>
      <c r="W67" s="79"/>
      <c r="X67" s="79" t="s">
        <v>17</v>
      </c>
      <c r="Y67" s="71"/>
      <c r="Z67" s="71"/>
      <c r="AA67" s="71"/>
      <c r="AB67" s="71"/>
      <c r="AC67" s="71"/>
      <c r="AD67" s="79" t="s">
        <v>18</v>
      </c>
      <c r="AE67" s="71"/>
      <c r="AF67" s="71"/>
      <c r="AG67" s="71"/>
      <c r="AH67" s="71"/>
      <c r="AI67" s="79" t="s">
        <v>19</v>
      </c>
      <c r="AJ67" s="79"/>
      <c r="AK67" s="79"/>
      <c r="AL67" s="79"/>
      <c r="AM67" s="79"/>
      <c r="AN67" s="79"/>
      <c r="AO67" s="79"/>
      <c r="AP67" s="79"/>
      <c r="AQ67" s="79"/>
      <c r="AR67" s="79"/>
      <c r="AS67" s="79"/>
      <c r="AT67" s="79"/>
      <c r="AU67" s="79"/>
      <c r="AV67" s="79"/>
      <c r="AW67" s="79"/>
      <c r="AX67" s="79"/>
      <c r="AY67" s="79"/>
      <c r="AZ67" s="79"/>
      <c r="BA67" s="79"/>
      <c r="BB67" s="79"/>
      <c r="BC67" s="79"/>
      <c r="BD67" s="79"/>
      <c r="BE67" s="79"/>
    </row>
    <row r="68" spans="1:57" x14ac:dyDescent="0.2">
      <c r="A68" s="77">
        <v>25913420</v>
      </c>
      <c r="B68" s="77"/>
      <c r="C68" s="77"/>
      <c r="D68" s="77"/>
      <c r="E68" s="77"/>
      <c r="F68" s="77"/>
      <c r="G68" s="77"/>
      <c r="H68" s="77"/>
      <c r="I68" s="77"/>
      <c r="J68" s="77"/>
      <c r="K68" s="77"/>
      <c r="L68" s="77"/>
      <c r="M68" s="77"/>
      <c r="N68" s="77"/>
      <c r="O68" s="77"/>
      <c r="P68" s="77"/>
      <c r="Q68" s="77"/>
      <c r="R68" s="77"/>
      <c r="S68" s="77"/>
      <c r="T68" s="77"/>
      <c r="U68" s="77"/>
      <c r="V68" s="77"/>
      <c r="W68" s="77"/>
      <c r="X68" s="77">
        <v>21714420</v>
      </c>
      <c r="Y68" s="78"/>
      <c r="Z68" s="78"/>
      <c r="AA68" s="78"/>
      <c r="AB68" s="78"/>
      <c r="AC68" s="78"/>
      <c r="AD68" s="77">
        <v>5655604.2999999998</v>
      </c>
      <c r="AE68" s="78"/>
      <c r="AF68" s="78"/>
      <c r="AG68" s="78"/>
      <c r="AH68" s="78"/>
      <c r="AI68" s="80">
        <f>+AD68/X68</f>
        <v>0.26045385048276676</v>
      </c>
      <c r="AJ68" s="80"/>
      <c r="AK68" s="80"/>
      <c r="AL68" s="80"/>
      <c r="AM68" s="80"/>
      <c r="AN68" s="80"/>
      <c r="AO68" s="80"/>
      <c r="AP68" s="80"/>
      <c r="AQ68" s="80"/>
      <c r="AR68" s="80"/>
      <c r="AS68" s="80"/>
      <c r="AT68" s="80"/>
      <c r="AU68" s="80"/>
      <c r="AV68" s="80"/>
      <c r="AW68" s="80"/>
      <c r="AX68" s="80"/>
      <c r="AY68" s="80"/>
      <c r="AZ68" s="80"/>
      <c r="BA68" s="80"/>
      <c r="BB68" s="80"/>
      <c r="BC68" s="80"/>
      <c r="BD68" s="80"/>
      <c r="BE68" s="80"/>
    </row>
    <row r="69" spans="1:57" ht="15" customHeight="1" x14ac:dyDescent="0.2">
      <c r="A69" s="81" t="s">
        <v>20</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row>
    <row r="70" spans="1:57" ht="34.35" customHeight="1" x14ac:dyDescent="0.2">
      <c r="A70" s="73" t="s">
        <v>21</v>
      </c>
      <c r="B70" s="73"/>
      <c r="C70" s="73"/>
      <c r="D70" s="73"/>
      <c r="E70" s="73"/>
      <c r="F70" s="73"/>
      <c r="G70" s="73"/>
      <c r="H70" s="73"/>
      <c r="I70" s="73"/>
      <c r="J70" s="73"/>
      <c r="K70" s="73"/>
      <c r="L70" s="73"/>
      <c r="M70" s="73"/>
      <c r="N70" s="73"/>
      <c r="O70" s="73"/>
      <c r="P70" s="73"/>
      <c r="Q70" s="73"/>
      <c r="R70" s="73"/>
      <c r="S70" s="73"/>
      <c r="T70" s="73"/>
      <c r="U70" s="73"/>
      <c r="V70" s="73"/>
      <c r="W70" s="70" t="s">
        <v>22</v>
      </c>
      <c r="X70" s="71"/>
      <c r="Y70" s="71"/>
      <c r="Z70" s="71"/>
      <c r="AA70" s="71"/>
      <c r="AB70" s="71"/>
      <c r="AC70" s="70" t="s">
        <v>174</v>
      </c>
      <c r="AD70" s="71"/>
      <c r="AE70" s="71"/>
      <c r="AF70" s="71"/>
      <c r="AG70" s="70" t="s">
        <v>167</v>
      </c>
      <c r="AH70" s="71"/>
      <c r="AI70" s="71"/>
      <c r="AJ70" s="70" t="s">
        <v>23</v>
      </c>
      <c r="AK70" s="71"/>
      <c r="AL70" s="71"/>
      <c r="AM70" s="71"/>
      <c r="AN70" s="71"/>
      <c r="AO70" s="71"/>
      <c r="AP70" s="71"/>
      <c r="AQ70" s="71"/>
      <c r="AR70" s="71"/>
      <c r="AS70" s="71"/>
      <c r="AT70" s="71"/>
      <c r="AU70" s="71"/>
      <c r="AV70" s="71"/>
      <c r="AW70" s="71"/>
      <c r="AX70" s="71"/>
      <c r="AY70" s="71"/>
      <c r="AZ70" s="71"/>
      <c r="BA70" s="71"/>
      <c r="BB70" s="71"/>
      <c r="BC70" s="71"/>
      <c r="BD70" s="71"/>
      <c r="BE70" s="71"/>
    </row>
    <row r="71" spans="1:57" ht="54" customHeight="1" x14ac:dyDescent="0.2">
      <c r="A71" s="70" t="s">
        <v>24</v>
      </c>
      <c r="B71" s="70"/>
      <c r="C71" s="70"/>
      <c r="D71" s="70"/>
      <c r="E71" s="70"/>
      <c r="F71" s="70"/>
      <c r="G71" s="70"/>
      <c r="H71" s="70"/>
      <c r="I71" s="70"/>
      <c r="J71" s="70"/>
      <c r="K71" s="70"/>
      <c r="L71" s="70"/>
      <c r="M71" s="70"/>
      <c r="N71" s="70"/>
      <c r="O71" s="70"/>
      <c r="P71" s="70" t="s">
        <v>25</v>
      </c>
      <c r="Q71" s="71"/>
      <c r="R71" s="71"/>
      <c r="S71" s="71"/>
      <c r="T71" s="71"/>
      <c r="U71" s="71"/>
      <c r="V71" s="71"/>
      <c r="W71" s="70" t="s">
        <v>26</v>
      </c>
      <c r="X71" s="71"/>
      <c r="Y71" s="70" t="s">
        <v>27</v>
      </c>
      <c r="Z71" s="71"/>
      <c r="AA71" s="71"/>
      <c r="AB71" s="71"/>
      <c r="AC71" s="70" t="s">
        <v>127</v>
      </c>
      <c r="AD71" s="71"/>
      <c r="AE71" s="70" t="s">
        <v>175</v>
      </c>
      <c r="AF71" s="71"/>
      <c r="AG71" s="14" t="s">
        <v>176</v>
      </c>
      <c r="AH71" s="70" t="s">
        <v>177</v>
      </c>
      <c r="AI71" s="71"/>
      <c r="AJ71" s="70" t="s">
        <v>64</v>
      </c>
      <c r="AK71" s="71"/>
      <c r="AL71" s="70" t="s">
        <v>28</v>
      </c>
      <c r="AM71" s="71"/>
      <c r="AN71" s="71"/>
      <c r="AO71" s="71"/>
      <c r="AP71" s="71"/>
      <c r="AQ71" s="71"/>
      <c r="AR71" s="71"/>
      <c r="AS71" s="71"/>
      <c r="AT71" s="71"/>
      <c r="AU71" s="71"/>
      <c r="AV71" s="71"/>
      <c r="AW71" s="71"/>
      <c r="AX71" s="71"/>
      <c r="AY71" s="71"/>
      <c r="AZ71" s="71"/>
      <c r="BA71" s="71"/>
      <c r="BB71" s="71"/>
      <c r="BC71" s="71"/>
      <c r="BD71" s="71"/>
      <c r="BE71" s="71"/>
    </row>
    <row r="72" spans="1:57" ht="83.25" customHeight="1" x14ac:dyDescent="0.2">
      <c r="A72" s="72" t="s">
        <v>82</v>
      </c>
      <c r="B72" s="72"/>
      <c r="C72" s="72"/>
      <c r="D72" s="72"/>
      <c r="E72" s="72"/>
      <c r="F72" s="72"/>
      <c r="G72" s="72"/>
      <c r="H72" s="72"/>
      <c r="I72" s="72"/>
      <c r="J72" s="72"/>
      <c r="K72" s="72"/>
      <c r="L72" s="72"/>
      <c r="M72" s="72"/>
      <c r="N72" s="72"/>
      <c r="O72" s="72"/>
      <c r="P72" s="72" t="s">
        <v>83</v>
      </c>
      <c r="Q72" s="74"/>
      <c r="R72" s="74"/>
      <c r="S72" s="74"/>
      <c r="T72" s="74"/>
      <c r="U72" s="74"/>
      <c r="V72" s="74"/>
      <c r="W72" s="75" t="s">
        <v>129</v>
      </c>
      <c r="X72" s="76"/>
      <c r="Y72" s="66">
        <v>6745000</v>
      </c>
      <c r="Z72" s="67"/>
      <c r="AA72" s="67"/>
      <c r="AB72" s="67"/>
      <c r="AC72" s="65">
        <f>500+2000</f>
        <v>2500</v>
      </c>
      <c r="AD72" s="34"/>
      <c r="AE72" s="66">
        <f>850000+2215000</f>
        <v>3065000</v>
      </c>
      <c r="AF72" s="67"/>
      <c r="AG72" s="1" t="s">
        <v>158</v>
      </c>
      <c r="AH72" s="66">
        <f>25000+1089506</f>
        <v>1114506</v>
      </c>
      <c r="AI72" s="67"/>
      <c r="AJ72" s="37">
        <f>+AG72/AC72</f>
        <v>1.5104</v>
      </c>
      <c r="AK72" s="38"/>
      <c r="AL72" s="37">
        <f>+AH72/AE72</f>
        <v>0.36362349102773245</v>
      </c>
      <c r="AM72" s="38"/>
      <c r="AN72" s="38"/>
      <c r="AO72" s="38"/>
      <c r="AP72" s="38"/>
      <c r="AQ72" s="38"/>
      <c r="AR72" s="38"/>
      <c r="AS72" s="38"/>
      <c r="AT72" s="38"/>
      <c r="AU72" s="38"/>
      <c r="AV72" s="38"/>
      <c r="AW72" s="38"/>
      <c r="AX72" s="38"/>
      <c r="AY72" s="38"/>
      <c r="AZ72" s="38"/>
      <c r="BA72" s="38"/>
      <c r="BB72" s="38"/>
      <c r="BC72" s="38"/>
      <c r="BD72" s="38"/>
      <c r="BE72" s="38"/>
    </row>
    <row r="73" spans="1:57" ht="108.75" customHeight="1" x14ac:dyDescent="0.2">
      <c r="A73" s="72" t="s">
        <v>85</v>
      </c>
      <c r="B73" s="72"/>
      <c r="C73" s="72"/>
      <c r="D73" s="72"/>
      <c r="E73" s="72"/>
      <c r="F73" s="72"/>
      <c r="G73" s="72"/>
      <c r="H73" s="72"/>
      <c r="I73" s="72"/>
      <c r="J73" s="72"/>
      <c r="K73" s="72"/>
      <c r="L73" s="72"/>
      <c r="M73" s="72"/>
      <c r="N73" s="72"/>
      <c r="O73" s="72"/>
      <c r="P73" s="72" t="s">
        <v>39</v>
      </c>
      <c r="Q73" s="74"/>
      <c r="R73" s="74"/>
      <c r="S73" s="74"/>
      <c r="T73" s="74"/>
      <c r="U73" s="74"/>
      <c r="V73" s="74"/>
      <c r="W73" s="75" t="s">
        <v>84</v>
      </c>
      <c r="X73" s="76"/>
      <c r="Y73" s="66">
        <v>3030000</v>
      </c>
      <c r="Z73" s="67"/>
      <c r="AA73" s="67"/>
      <c r="AB73" s="67"/>
      <c r="AC73" s="65">
        <f>4+7</f>
        <v>11</v>
      </c>
      <c r="AD73" s="34"/>
      <c r="AE73" s="66">
        <f>475000+950000</f>
        <v>1425000</v>
      </c>
      <c r="AF73" s="67"/>
      <c r="AG73" s="1" t="s">
        <v>159</v>
      </c>
      <c r="AH73" s="66">
        <f>112596.97+23499</f>
        <v>136095.97</v>
      </c>
      <c r="AI73" s="67"/>
      <c r="AJ73" s="37">
        <f>+AG73/AC73</f>
        <v>1</v>
      </c>
      <c r="AK73" s="38"/>
      <c r="AL73" s="37">
        <f>+AH73/AE73</f>
        <v>9.5505943859649126E-2</v>
      </c>
      <c r="AM73" s="38"/>
      <c r="AN73" s="38"/>
      <c r="AO73" s="38"/>
      <c r="AP73" s="38"/>
      <c r="AQ73" s="38"/>
      <c r="AR73" s="38"/>
      <c r="AS73" s="38"/>
      <c r="AT73" s="38"/>
      <c r="AU73" s="38"/>
      <c r="AV73" s="38"/>
      <c r="AW73" s="38"/>
      <c r="AX73" s="38"/>
      <c r="AY73" s="38"/>
      <c r="AZ73" s="38"/>
      <c r="BA73" s="38"/>
      <c r="BB73" s="38"/>
      <c r="BC73" s="38"/>
      <c r="BD73" s="38"/>
      <c r="BE73" s="38"/>
    </row>
    <row r="74" spans="1:57" ht="21" customHeight="1" x14ac:dyDescent="0.2">
      <c r="A74" s="53" t="s">
        <v>148</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row>
    <row r="75" spans="1:57" ht="34.35" customHeight="1" x14ac:dyDescent="0.2">
      <c r="A75" s="44" t="s">
        <v>87</v>
      </c>
      <c r="B75" s="44"/>
      <c r="C75" s="44"/>
      <c r="D75" s="44"/>
      <c r="E75" s="44"/>
      <c r="F75" s="44"/>
      <c r="G75" s="44"/>
      <c r="H75" s="44"/>
      <c r="I75" s="44"/>
      <c r="J75" s="44"/>
      <c r="K75" s="44"/>
      <c r="L75" s="44"/>
      <c r="M75" s="44"/>
      <c r="N75" s="44"/>
      <c r="O75" s="44"/>
      <c r="P75" s="44"/>
      <c r="Q75" s="44"/>
      <c r="R75" s="44"/>
      <c r="S75" s="44"/>
      <c r="T75" s="44"/>
      <c r="U75" s="44"/>
      <c r="V75" s="44" t="s">
        <v>88</v>
      </c>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row>
    <row r="76" spans="1:57" ht="18.600000000000001" customHeight="1" x14ac:dyDescent="0.2">
      <c r="A76" s="45" t="s">
        <v>29</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row>
    <row r="77" spans="1:57" ht="20.25" customHeight="1" x14ac:dyDescent="0.2">
      <c r="A77" s="46" t="s">
        <v>86</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row>
    <row r="78" spans="1:57" ht="18.600000000000001" customHeight="1" x14ac:dyDescent="0.2">
      <c r="A78" s="45" t="s">
        <v>30</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row>
    <row r="79" spans="1:57" ht="115.5" customHeight="1" x14ac:dyDescent="0.2">
      <c r="A79" s="24" t="s">
        <v>186</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row>
    <row r="80" spans="1:57" ht="20.85" customHeight="1" x14ac:dyDescent="0.2">
      <c r="A80" s="45" t="s">
        <v>31</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row>
    <row r="81" spans="1:57" ht="59.25" customHeight="1" x14ac:dyDescent="0.2">
      <c r="A81" s="24" t="s">
        <v>160</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row>
    <row r="82" spans="1:57" ht="34.35" customHeight="1" x14ac:dyDescent="0.2">
      <c r="A82" s="44" t="s">
        <v>89</v>
      </c>
      <c r="B82" s="44"/>
      <c r="C82" s="44"/>
      <c r="D82" s="44"/>
      <c r="E82" s="44"/>
      <c r="F82" s="44"/>
      <c r="G82" s="44"/>
      <c r="H82" s="44"/>
      <c r="I82" s="44"/>
      <c r="J82" s="44"/>
      <c r="K82" s="44"/>
      <c r="L82" s="44"/>
      <c r="M82" s="44"/>
      <c r="N82" s="44"/>
      <c r="O82" s="44"/>
      <c r="P82" s="44"/>
      <c r="Q82" s="44"/>
      <c r="R82" s="44"/>
      <c r="S82" s="44"/>
      <c r="T82" s="44"/>
      <c r="U82" s="44"/>
      <c r="V82" s="44" t="s">
        <v>90</v>
      </c>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row>
    <row r="83" spans="1:57" ht="18.600000000000001" customHeight="1" x14ac:dyDescent="0.2">
      <c r="A83" s="45" t="s">
        <v>29</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row>
    <row r="84" spans="1:57" ht="35.25" customHeight="1" x14ac:dyDescent="0.2">
      <c r="A84" s="46" t="s">
        <v>44</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row>
    <row r="85" spans="1:57" ht="14.25" customHeight="1" x14ac:dyDescent="0.2">
      <c r="A85" s="45" t="s">
        <v>30</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row>
    <row r="86" spans="1:57" ht="96.75" customHeight="1" x14ac:dyDescent="0.2">
      <c r="A86" s="24" t="s">
        <v>197</v>
      </c>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row>
    <row r="87" spans="1:57" ht="20.85" customHeight="1" x14ac:dyDescent="0.2">
      <c r="A87" s="45" t="s">
        <v>31</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row>
    <row r="88" spans="1:57" ht="18.75" customHeight="1" x14ac:dyDescent="0.2">
      <c r="A88" s="24" t="s">
        <v>156</v>
      </c>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row>
    <row r="89" spans="1:57" ht="15" customHeight="1" x14ac:dyDescent="0.2">
      <c r="A89" s="103" t="s">
        <v>62</v>
      </c>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row>
    <row r="90" spans="1:57" ht="15" customHeight="1" x14ac:dyDescent="0.2">
      <c r="A90" s="45" t="s">
        <v>11</v>
      </c>
      <c r="B90" s="45"/>
      <c r="C90" s="45"/>
      <c r="D90" s="45"/>
      <c r="E90" s="45"/>
      <c r="F90" s="45"/>
      <c r="G90" s="45"/>
      <c r="H90" s="45"/>
      <c r="I90" s="45"/>
      <c r="J90" s="45"/>
      <c r="K90" s="45"/>
      <c r="L90" s="45"/>
      <c r="M90" s="45"/>
      <c r="N90" s="45"/>
      <c r="O90" s="45"/>
      <c r="P90" s="45"/>
      <c r="Q90" s="45"/>
      <c r="R90" s="45"/>
      <c r="S90" s="45" t="s">
        <v>65</v>
      </c>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row>
    <row r="91" spans="1:57" ht="21.75" customHeight="1" x14ac:dyDescent="0.2">
      <c r="A91" s="69" t="s">
        <v>12</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row>
    <row r="92" spans="1:57" ht="37.5" customHeight="1" x14ac:dyDescent="0.2">
      <c r="A92" s="46" t="s">
        <v>45</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row>
    <row r="93" spans="1:57" ht="15" customHeight="1" x14ac:dyDescent="0.2">
      <c r="A93" s="69" t="s">
        <v>13</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row>
    <row r="94" spans="1:57" ht="15" customHeight="1" x14ac:dyDescent="0.2">
      <c r="A94" s="46" t="s">
        <v>66</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row>
    <row r="95" spans="1:57" x14ac:dyDescent="0.2">
      <c r="A95" s="69" t="s">
        <v>14</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row>
    <row r="96" spans="1:57" ht="20.25" customHeight="1" x14ac:dyDescent="0.2">
      <c r="A96" s="46" t="s">
        <v>91</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row>
    <row r="97" spans="1:59" ht="20.25" customHeight="1" x14ac:dyDescent="0.2">
      <c r="A97" s="53" t="s">
        <v>63</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row>
    <row r="98" spans="1:59" x14ac:dyDescent="0.2">
      <c r="A98" s="105" t="s">
        <v>15</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row>
    <row r="99" spans="1:59" x14ac:dyDescent="0.2">
      <c r="A99" s="79" t="s">
        <v>16</v>
      </c>
      <c r="B99" s="79"/>
      <c r="C99" s="79"/>
      <c r="D99" s="79"/>
      <c r="E99" s="79"/>
      <c r="F99" s="79"/>
      <c r="G99" s="79"/>
      <c r="H99" s="79"/>
      <c r="I99" s="79"/>
      <c r="J99" s="79"/>
      <c r="K99" s="79"/>
      <c r="L99" s="79"/>
      <c r="M99" s="79"/>
      <c r="N99" s="79"/>
      <c r="O99" s="79"/>
      <c r="P99" s="79"/>
      <c r="Q99" s="79"/>
      <c r="R99" s="79"/>
      <c r="S99" s="79"/>
      <c r="T99" s="79"/>
      <c r="U99" s="79"/>
      <c r="V99" s="79"/>
      <c r="W99" s="79"/>
      <c r="X99" s="79" t="s">
        <v>17</v>
      </c>
      <c r="Y99" s="71"/>
      <c r="Z99" s="71"/>
      <c r="AA99" s="71"/>
      <c r="AB99" s="71"/>
      <c r="AC99" s="71"/>
      <c r="AD99" s="79" t="s">
        <v>18</v>
      </c>
      <c r="AE99" s="71"/>
      <c r="AF99" s="71"/>
      <c r="AG99" s="71"/>
      <c r="AH99" s="71"/>
      <c r="AI99" s="79" t="s">
        <v>19</v>
      </c>
      <c r="AJ99" s="79"/>
      <c r="AK99" s="79"/>
      <c r="AL99" s="79"/>
      <c r="AM99" s="79"/>
      <c r="AN99" s="79"/>
      <c r="AO99" s="79"/>
      <c r="AP99" s="79"/>
      <c r="AQ99" s="79"/>
      <c r="AR99" s="79"/>
      <c r="AS99" s="79"/>
      <c r="AT99" s="79"/>
      <c r="AU99" s="79"/>
      <c r="AV99" s="79"/>
      <c r="AW99" s="79"/>
      <c r="AX99" s="79"/>
      <c r="AY99" s="79"/>
      <c r="AZ99" s="79"/>
      <c r="BA99" s="79"/>
      <c r="BB99" s="79"/>
      <c r="BC99" s="79"/>
      <c r="BD99" s="79"/>
      <c r="BE99" s="79"/>
    </row>
    <row r="100" spans="1:59" x14ac:dyDescent="0.2">
      <c r="A100" s="85">
        <v>437000465</v>
      </c>
      <c r="B100" s="85"/>
      <c r="C100" s="85"/>
      <c r="D100" s="85"/>
      <c r="E100" s="85"/>
      <c r="F100" s="85"/>
      <c r="G100" s="85"/>
      <c r="H100" s="85"/>
      <c r="I100" s="85"/>
      <c r="J100" s="85"/>
      <c r="K100" s="85"/>
      <c r="L100" s="85"/>
      <c r="M100" s="85"/>
      <c r="N100" s="85"/>
      <c r="O100" s="85"/>
      <c r="P100" s="85"/>
      <c r="Q100" s="85"/>
      <c r="R100" s="85"/>
      <c r="S100" s="85"/>
      <c r="T100" s="85"/>
      <c r="U100" s="85"/>
      <c r="V100" s="85"/>
      <c r="W100" s="85"/>
      <c r="X100" s="85">
        <v>429400465</v>
      </c>
      <c r="Y100" s="86"/>
      <c r="Z100" s="86"/>
      <c r="AA100" s="86"/>
      <c r="AB100" s="86"/>
      <c r="AC100" s="86"/>
      <c r="AD100" s="85">
        <v>194950429.09999999</v>
      </c>
      <c r="AE100" s="86"/>
      <c r="AF100" s="86"/>
      <c r="AG100" s="86"/>
      <c r="AH100" s="86"/>
      <c r="AI100" s="80">
        <f>+AD100/X100</f>
        <v>0.4540060968494759</v>
      </c>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row>
    <row r="101" spans="1:59" ht="15" customHeight="1" x14ac:dyDescent="0.2">
      <c r="A101" s="81" t="s">
        <v>20</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row>
    <row r="102" spans="1:59" ht="35.25" customHeight="1" x14ac:dyDescent="0.2">
      <c r="A102" s="111"/>
      <c r="B102" s="111"/>
      <c r="C102" s="111"/>
      <c r="D102" s="111"/>
      <c r="E102" s="111"/>
      <c r="F102" s="111"/>
      <c r="G102" s="111"/>
      <c r="H102" s="111"/>
      <c r="I102" s="111"/>
      <c r="J102" s="111"/>
      <c r="K102" s="111"/>
      <c r="L102" s="111"/>
      <c r="M102" s="111"/>
      <c r="N102" s="111"/>
      <c r="O102" s="111"/>
      <c r="P102" s="84" t="s">
        <v>21</v>
      </c>
      <c r="Q102" s="71"/>
      <c r="R102" s="71"/>
      <c r="S102" s="71"/>
      <c r="T102" s="71"/>
      <c r="U102" s="71"/>
      <c r="V102" s="71"/>
      <c r="W102" s="70" t="s">
        <v>22</v>
      </c>
      <c r="X102" s="71"/>
      <c r="Y102" s="71"/>
      <c r="Z102" s="71"/>
      <c r="AA102" s="71"/>
      <c r="AB102" s="71"/>
      <c r="AC102" s="70" t="s">
        <v>166</v>
      </c>
      <c r="AD102" s="71"/>
      <c r="AE102" s="71"/>
      <c r="AF102" s="71"/>
      <c r="AG102" s="70" t="s">
        <v>167</v>
      </c>
      <c r="AH102" s="71"/>
      <c r="AI102" s="71"/>
      <c r="AJ102" s="70" t="s">
        <v>23</v>
      </c>
      <c r="AK102" s="71"/>
      <c r="AL102" s="71"/>
      <c r="AM102" s="71"/>
      <c r="AN102" s="71"/>
      <c r="AO102" s="71"/>
      <c r="AP102" s="71"/>
      <c r="AQ102" s="71"/>
      <c r="AR102" s="71"/>
      <c r="AS102" s="71"/>
      <c r="AT102" s="71"/>
      <c r="AU102" s="71"/>
      <c r="AV102" s="71"/>
      <c r="AW102" s="71"/>
      <c r="AX102" s="71"/>
      <c r="AY102" s="71"/>
      <c r="AZ102" s="71"/>
      <c r="BA102" s="71"/>
      <c r="BB102" s="71"/>
      <c r="BC102" s="71"/>
      <c r="BD102" s="71"/>
      <c r="BE102" s="71"/>
    </row>
    <row r="103" spans="1:59" ht="72.75" customHeight="1" x14ac:dyDescent="0.2">
      <c r="A103" s="70" t="s">
        <v>24</v>
      </c>
      <c r="B103" s="70"/>
      <c r="C103" s="70"/>
      <c r="D103" s="70"/>
      <c r="E103" s="70"/>
      <c r="F103" s="70"/>
      <c r="G103" s="70"/>
      <c r="H103" s="70"/>
      <c r="I103" s="70"/>
      <c r="J103" s="70"/>
      <c r="K103" s="70"/>
      <c r="L103" s="70"/>
      <c r="M103" s="70"/>
      <c r="N103" s="70"/>
      <c r="O103" s="70"/>
      <c r="P103" s="70" t="s">
        <v>25</v>
      </c>
      <c r="Q103" s="71"/>
      <c r="R103" s="71"/>
      <c r="S103" s="71"/>
      <c r="T103" s="71"/>
      <c r="U103" s="71"/>
      <c r="V103" s="71"/>
      <c r="W103" s="70" t="s">
        <v>26</v>
      </c>
      <c r="X103" s="71"/>
      <c r="Y103" s="70" t="s">
        <v>27</v>
      </c>
      <c r="Z103" s="71"/>
      <c r="AA103" s="71"/>
      <c r="AB103" s="71"/>
      <c r="AC103" s="70" t="s">
        <v>178</v>
      </c>
      <c r="AD103" s="71"/>
      <c r="AE103" s="70" t="s">
        <v>175</v>
      </c>
      <c r="AF103" s="71"/>
      <c r="AG103" s="14" t="s">
        <v>176</v>
      </c>
      <c r="AH103" s="70" t="s">
        <v>177</v>
      </c>
      <c r="AI103" s="71"/>
      <c r="AJ103" s="70" t="s">
        <v>64</v>
      </c>
      <c r="AK103" s="71"/>
      <c r="AL103" s="70" t="s">
        <v>28</v>
      </c>
      <c r="AM103" s="71"/>
      <c r="AN103" s="71"/>
      <c r="AO103" s="71"/>
      <c r="AP103" s="71"/>
      <c r="AQ103" s="71"/>
      <c r="AR103" s="71"/>
      <c r="AS103" s="71"/>
      <c r="AT103" s="71"/>
      <c r="AU103" s="71"/>
      <c r="AV103" s="71"/>
      <c r="AW103" s="71"/>
      <c r="AX103" s="71"/>
      <c r="AY103" s="71"/>
      <c r="AZ103" s="71"/>
      <c r="BA103" s="71"/>
      <c r="BB103" s="71"/>
      <c r="BC103" s="71"/>
      <c r="BD103" s="71"/>
      <c r="BE103" s="71"/>
      <c r="BG103" s="15"/>
    </row>
    <row r="104" spans="1:59" ht="77.25" customHeight="1" x14ac:dyDescent="0.2">
      <c r="A104" s="72" t="s">
        <v>92</v>
      </c>
      <c r="B104" s="72"/>
      <c r="C104" s="72"/>
      <c r="D104" s="72"/>
      <c r="E104" s="72"/>
      <c r="F104" s="72"/>
      <c r="G104" s="72"/>
      <c r="H104" s="72"/>
      <c r="I104" s="72"/>
      <c r="J104" s="72"/>
      <c r="K104" s="72"/>
      <c r="L104" s="72"/>
      <c r="M104" s="72"/>
      <c r="N104" s="72"/>
      <c r="O104" s="72"/>
      <c r="P104" s="72" t="s">
        <v>132</v>
      </c>
      <c r="Q104" s="74"/>
      <c r="R104" s="74"/>
      <c r="S104" s="74"/>
      <c r="T104" s="74"/>
      <c r="U104" s="74"/>
      <c r="V104" s="74"/>
      <c r="W104" s="87">
        <v>46</v>
      </c>
      <c r="X104" s="88"/>
      <c r="Y104" s="33">
        <v>1600000</v>
      </c>
      <c r="Z104" s="34"/>
      <c r="AA104" s="34"/>
      <c r="AB104" s="34"/>
      <c r="AC104" s="75" t="s">
        <v>161</v>
      </c>
      <c r="AD104" s="76"/>
      <c r="AE104" s="33">
        <v>225000</v>
      </c>
      <c r="AF104" s="34"/>
      <c r="AG104" s="2">
        <f>6+10</f>
        <v>16</v>
      </c>
      <c r="AH104" s="33">
        <f>234181.68+0</f>
        <v>234181.68</v>
      </c>
      <c r="AI104" s="34"/>
      <c r="AJ104" s="35">
        <f>+AG104/AC104</f>
        <v>0.8</v>
      </c>
      <c r="AK104" s="36"/>
      <c r="AL104" s="37">
        <f>+AH104/AE104</f>
        <v>1.0408074666666667</v>
      </c>
      <c r="AM104" s="38"/>
      <c r="AN104" s="38"/>
      <c r="AO104" s="38"/>
      <c r="AP104" s="38"/>
      <c r="AQ104" s="38"/>
      <c r="AR104" s="38"/>
      <c r="AS104" s="38"/>
      <c r="AT104" s="38"/>
      <c r="AU104" s="38"/>
      <c r="AV104" s="38"/>
      <c r="AW104" s="38"/>
      <c r="AX104" s="38"/>
      <c r="AY104" s="38"/>
      <c r="AZ104" s="38"/>
      <c r="BA104" s="38"/>
      <c r="BB104" s="38"/>
      <c r="BC104" s="38"/>
      <c r="BD104" s="38"/>
      <c r="BE104" s="38"/>
    </row>
    <row r="105" spans="1:59" ht="80.25" customHeight="1" x14ac:dyDescent="0.2">
      <c r="A105" s="72" t="s">
        <v>93</v>
      </c>
      <c r="B105" s="72"/>
      <c r="C105" s="72"/>
      <c r="D105" s="72"/>
      <c r="E105" s="72"/>
      <c r="F105" s="72"/>
      <c r="G105" s="72"/>
      <c r="H105" s="72"/>
      <c r="I105" s="72"/>
      <c r="J105" s="72"/>
      <c r="K105" s="72"/>
      <c r="L105" s="72"/>
      <c r="M105" s="72"/>
      <c r="N105" s="72"/>
      <c r="O105" s="72"/>
      <c r="P105" s="72" t="s">
        <v>67</v>
      </c>
      <c r="Q105" s="74"/>
      <c r="R105" s="74"/>
      <c r="S105" s="74"/>
      <c r="T105" s="74"/>
      <c r="U105" s="74"/>
      <c r="V105" s="74"/>
      <c r="W105" s="27" t="s">
        <v>136</v>
      </c>
      <c r="X105" s="28"/>
      <c r="Y105" s="25">
        <v>38654476</v>
      </c>
      <c r="Z105" s="26"/>
      <c r="AA105" s="26"/>
      <c r="AB105" s="26"/>
      <c r="AC105" s="27" t="s">
        <v>162</v>
      </c>
      <c r="AD105" s="28"/>
      <c r="AE105" s="25">
        <v>2019952</v>
      </c>
      <c r="AF105" s="26"/>
      <c r="AG105" s="2">
        <f>37485+82444</f>
        <v>119929</v>
      </c>
      <c r="AH105" s="25">
        <f>4005079.92+5989885.92</f>
        <v>9994965.8399999999</v>
      </c>
      <c r="AI105" s="26"/>
      <c r="AJ105" s="29">
        <f>+AG105/AC105</f>
        <v>1.19929</v>
      </c>
      <c r="AK105" s="30"/>
      <c r="AL105" s="31">
        <f>+AH105/AE105</f>
        <v>4.9481204701893908</v>
      </c>
      <c r="AM105" s="32"/>
      <c r="AN105" s="32"/>
      <c r="AO105" s="32"/>
      <c r="AP105" s="32"/>
      <c r="AQ105" s="32"/>
      <c r="AR105" s="32"/>
      <c r="AS105" s="32"/>
      <c r="AT105" s="32"/>
      <c r="AU105" s="32"/>
      <c r="AV105" s="32"/>
      <c r="AW105" s="32"/>
      <c r="AX105" s="32"/>
      <c r="AY105" s="32"/>
      <c r="AZ105" s="32"/>
      <c r="BA105" s="32"/>
      <c r="BB105" s="32"/>
      <c r="BC105" s="32"/>
      <c r="BD105" s="32"/>
      <c r="BE105" s="32"/>
    </row>
    <row r="106" spans="1:59" ht="57" customHeight="1" x14ac:dyDescent="0.2">
      <c r="A106" s="72" t="s">
        <v>134</v>
      </c>
      <c r="B106" s="72"/>
      <c r="C106" s="72"/>
      <c r="D106" s="72"/>
      <c r="E106" s="72"/>
      <c r="F106" s="72"/>
      <c r="G106" s="72"/>
      <c r="H106" s="72"/>
      <c r="I106" s="72"/>
      <c r="J106" s="72"/>
      <c r="K106" s="72"/>
      <c r="L106" s="72"/>
      <c r="M106" s="72"/>
      <c r="N106" s="72"/>
      <c r="O106" s="72"/>
      <c r="P106" s="72" t="s">
        <v>135</v>
      </c>
      <c r="Q106" s="74"/>
      <c r="R106" s="74"/>
      <c r="S106" s="74"/>
      <c r="T106" s="74"/>
      <c r="U106" s="74"/>
      <c r="V106" s="74"/>
      <c r="W106" s="75" t="s">
        <v>130</v>
      </c>
      <c r="X106" s="76"/>
      <c r="Y106" s="33">
        <v>3120000</v>
      </c>
      <c r="Z106" s="34"/>
      <c r="AA106" s="34"/>
      <c r="AB106" s="34"/>
      <c r="AC106" s="75" t="s">
        <v>163</v>
      </c>
      <c r="AD106" s="76"/>
      <c r="AE106" s="33">
        <v>334000</v>
      </c>
      <c r="AF106" s="34"/>
      <c r="AG106" s="2">
        <f>1782+1882</f>
        <v>3664</v>
      </c>
      <c r="AH106" s="33">
        <f>277772+0</f>
        <v>277772</v>
      </c>
      <c r="AI106" s="34"/>
      <c r="AJ106" s="35">
        <f>+AG106/AC106</f>
        <v>0.85209302325581393</v>
      </c>
      <c r="AK106" s="36"/>
      <c r="AL106" s="37">
        <f>+AH106/AE106</f>
        <v>0.8316526946107784</v>
      </c>
      <c r="AM106" s="38"/>
      <c r="AN106" s="38"/>
      <c r="AO106" s="38"/>
      <c r="AP106" s="38"/>
      <c r="AQ106" s="38"/>
      <c r="AR106" s="38"/>
      <c r="AS106" s="38"/>
      <c r="AT106" s="38"/>
      <c r="AU106" s="38"/>
      <c r="AV106" s="38"/>
      <c r="AW106" s="38"/>
      <c r="AX106" s="38"/>
      <c r="AY106" s="38"/>
      <c r="AZ106" s="38"/>
      <c r="BA106" s="38"/>
      <c r="BB106" s="38"/>
      <c r="BC106" s="38"/>
      <c r="BD106" s="38"/>
      <c r="BE106" s="38"/>
      <c r="BG106" s="16"/>
    </row>
    <row r="107" spans="1:59" ht="76.5" customHeight="1" x14ac:dyDescent="0.2">
      <c r="A107" s="72" t="s">
        <v>46</v>
      </c>
      <c r="B107" s="72"/>
      <c r="C107" s="72"/>
      <c r="D107" s="72"/>
      <c r="E107" s="72"/>
      <c r="F107" s="72"/>
      <c r="G107" s="72"/>
      <c r="H107" s="72"/>
      <c r="I107" s="72"/>
      <c r="J107" s="72"/>
      <c r="K107" s="72"/>
      <c r="L107" s="72"/>
      <c r="M107" s="72"/>
      <c r="N107" s="72"/>
      <c r="O107" s="72"/>
      <c r="P107" s="72" t="s">
        <v>132</v>
      </c>
      <c r="Q107" s="74"/>
      <c r="R107" s="74"/>
      <c r="S107" s="74"/>
      <c r="T107" s="74"/>
      <c r="U107" s="74"/>
      <c r="V107" s="74"/>
      <c r="W107" s="75" t="s">
        <v>133</v>
      </c>
      <c r="X107" s="76"/>
      <c r="Y107" s="33">
        <v>394118033</v>
      </c>
      <c r="Z107" s="34"/>
      <c r="AA107" s="34"/>
      <c r="AB107" s="34"/>
      <c r="AC107" s="82">
        <v>4000</v>
      </c>
      <c r="AD107" s="83"/>
      <c r="AE107" s="33">
        <v>94104508.25</v>
      </c>
      <c r="AF107" s="34"/>
      <c r="AG107" s="2">
        <f>5946+9179</f>
        <v>15125</v>
      </c>
      <c r="AH107" s="33">
        <f>94018492+82816782.48</f>
        <v>176835274.48000002</v>
      </c>
      <c r="AI107" s="34"/>
      <c r="AJ107" s="35">
        <f>+AG107/AC107</f>
        <v>3.78125</v>
      </c>
      <c r="AK107" s="36"/>
      <c r="AL107" s="37">
        <f>+AH107/AE107</f>
        <v>1.8791371185981414</v>
      </c>
      <c r="AM107" s="38"/>
      <c r="AN107" s="38"/>
      <c r="AO107" s="38"/>
      <c r="AP107" s="38"/>
      <c r="AQ107" s="38"/>
      <c r="AR107" s="38"/>
      <c r="AS107" s="38"/>
      <c r="AT107" s="38"/>
      <c r="AU107" s="38"/>
      <c r="AV107" s="38"/>
      <c r="AW107" s="38"/>
      <c r="AX107" s="38"/>
      <c r="AY107" s="38"/>
      <c r="AZ107" s="38"/>
      <c r="BA107" s="38"/>
      <c r="BB107" s="38"/>
      <c r="BC107" s="38"/>
      <c r="BD107" s="38"/>
      <c r="BE107" s="38"/>
      <c r="BG107" s="16"/>
    </row>
    <row r="108" spans="1:59" ht="103.5" customHeight="1" x14ac:dyDescent="0.2">
      <c r="A108" s="47" t="s">
        <v>98</v>
      </c>
      <c r="B108" s="47"/>
      <c r="C108" s="47"/>
      <c r="D108" s="47"/>
      <c r="E108" s="47"/>
      <c r="F108" s="47"/>
      <c r="G108" s="47"/>
      <c r="H108" s="47"/>
      <c r="I108" s="47"/>
      <c r="J108" s="47"/>
      <c r="K108" s="47"/>
      <c r="L108" s="47"/>
      <c r="M108" s="47"/>
      <c r="N108" s="47"/>
      <c r="O108" s="3"/>
      <c r="P108" s="47" t="s">
        <v>132</v>
      </c>
      <c r="Q108" s="47"/>
      <c r="R108" s="47"/>
      <c r="S108" s="47"/>
      <c r="T108" s="47"/>
      <c r="U108" s="47"/>
      <c r="V108" s="47"/>
      <c r="W108" s="4"/>
      <c r="X108" s="5" t="s">
        <v>131</v>
      </c>
      <c r="Y108" s="6"/>
      <c r="Z108" s="7"/>
      <c r="AA108" s="48">
        <v>1000000</v>
      </c>
      <c r="AB108" s="49"/>
      <c r="AC108" s="50">
        <v>57</v>
      </c>
      <c r="AD108" s="50"/>
      <c r="AE108" s="9">
        <v>250000</v>
      </c>
      <c r="AF108" s="8"/>
      <c r="AG108" s="2">
        <f>21+6</f>
        <v>27</v>
      </c>
      <c r="AH108" s="51">
        <v>0</v>
      </c>
      <c r="AI108" s="52"/>
      <c r="AJ108" s="35">
        <f>+AG108/AC108</f>
        <v>0.47368421052631576</v>
      </c>
      <c r="AK108" s="36"/>
      <c r="AL108" s="37">
        <f>+AH108/AE108</f>
        <v>0</v>
      </c>
      <c r="AM108" s="38"/>
      <c r="AN108" s="38"/>
      <c r="AO108" s="38"/>
      <c r="AP108" s="38"/>
      <c r="AQ108" s="38"/>
      <c r="AR108" s="38"/>
      <c r="AS108" s="38"/>
      <c r="AT108" s="38"/>
      <c r="AU108" s="38"/>
      <c r="AV108" s="38"/>
      <c r="AW108" s="38"/>
      <c r="AX108" s="38"/>
      <c r="AY108" s="38"/>
      <c r="AZ108" s="38"/>
      <c r="BA108" s="38"/>
      <c r="BB108" s="38"/>
      <c r="BC108" s="38"/>
      <c r="BD108" s="38"/>
      <c r="BE108" s="38"/>
    </row>
    <row r="109" spans="1:59" ht="19.5" customHeight="1" x14ac:dyDescent="0.2">
      <c r="A109" s="53" t="s">
        <v>149</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row>
    <row r="110" spans="1:59" ht="37.5" customHeight="1" x14ac:dyDescent="0.2">
      <c r="A110" s="100" t="s">
        <v>94</v>
      </c>
      <c r="B110" s="100"/>
      <c r="C110" s="100"/>
      <c r="D110" s="100"/>
      <c r="E110" s="100"/>
      <c r="F110" s="100"/>
      <c r="G110" s="100"/>
      <c r="H110" s="100"/>
      <c r="I110" s="100"/>
      <c r="J110" s="100"/>
      <c r="K110" s="100"/>
      <c r="L110" s="100"/>
      <c r="M110" s="100"/>
      <c r="N110" s="100"/>
      <c r="O110" s="100"/>
      <c r="P110" s="100"/>
      <c r="Q110" s="100"/>
      <c r="R110" s="100"/>
      <c r="S110" s="100"/>
      <c r="T110" s="100"/>
      <c r="U110" s="100"/>
      <c r="V110" s="55" t="s">
        <v>95</v>
      </c>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row>
    <row r="111" spans="1:59" ht="18.600000000000001" customHeight="1" x14ac:dyDescent="0.2">
      <c r="A111" s="45" t="s">
        <v>29</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row>
    <row r="112" spans="1:59" ht="18" customHeight="1" x14ac:dyDescent="0.2">
      <c r="A112" s="46" t="s">
        <v>101</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row>
    <row r="113" spans="1:91" ht="18.600000000000001" customHeight="1" x14ac:dyDescent="0.2">
      <c r="A113" s="45" t="s">
        <v>30</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row>
    <row r="114" spans="1:91" ht="48" customHeight="1" x14ac:dyDescent="0.2">
      <c r="A114" s="54" t="s">
        <v>164</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row>
    <row r="115" spans="1:91" ht="20.85" customHeight="1" x14ac:dyDescent="0.2">
      <c r="A115" s="45" t="s">
        <v>31</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row>
    <row r="116" spans="1:91" ht="18" customHeight="1" x14ac:dyDescent="0.2">
      <c r="A116" s="46" t="s">
        <v>137</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row>
    <row r="117" spans="1:91" ht="34.5" customHeight="1" x14ac:dyDescent="0.2">
      <c r="A117" s="44" t="s">
        <v>96</v>
      </c>
      <c r="B117" s="44"/>
      <c r="C117" s="44"/>
      <c r="D117" s="44"/>
      <c r="E117" s="44"/>
      <c r="F117" s="44"/>
      <c r="G117" s="44"/>
      <c r="H117" s="44"/>
      <c r="I117" s="44"/>
      <c r="J117" s="44"/>
      <c r="K117" s="44"/>
      <c r="L117" s="44"/>
      <c r="M117" s="44"/>
      <c r="N117" s="44"/>
      <c r="O117" s="44"/>
      <c r="P117" s="44"/>
      <c r="Q117" s="44"/>
      <c r="R117" s="44"/>
      <c r="S117" s="44"/>
      <c r="T117" s="44"/>
      <c r="U117" s="44"/>
      <c r="V117" s="68" t="s">
        <v>47</v>
      </c>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row>
    <row r="118" spans="1:91" ht="18.600000000000001" customHeight="1" x14ac:dyDescent="0.2">
      <c r="A118" s="45" t="s">
        <v>29</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row>
    <row r="119" spans="1:91" ht="36" customHeight="1" x14ac:dyDescent="0.2">
      <c r="A119" s="46" t="s">
        <v>150</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row>
    <row r="120" spans="1:91" ht="18.600000000000001" customHeight="1" x14ac:dyDescent="0.2">
      <c r="A120" s="45" t="s">
        <v>30</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row>
    <row r="121" spans="1:91" ht="261.75" customHeight="1" x14ac:dyDescent="0.2">
      <c r="A121" s="24" t="s">
        <v>187</v>
      </c>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G121" s="25"/>
      <c r="BH121" s="26"/>
      <c r="BI121" s="26"/>
      <c r="BJ121" s="26"/>
      <c r="BK121" s="27"/>
      <c r="BL121" s="28"/>
      <c r="BM121" s="25"/>
      <c r="BN121" s="26"/>
      <c r="BO121" s="2"/>
      <c r="BP121" s="25"/>
      <c r="BQ121" s="26"/>
      <c r="BR121" s="29"/>
      <c r="BS121" s="30"/>
      <c r="BT121" s="31" t="e">
        <f>+BP121/BM121</f>
        <v>#DIV/0!</v>
      </c>
      <c r="BU121" s="32"/>
      <c r="BV121" s="32"/>
      <c r="BW121" s="32"/>
      <c r="BX121" s="32"/>
      <c r="BY121" s="32"/>
      <c r="BZ121" s="32"/>
      <c r="CA121" s="32"/>
      <c r="CB121" s="32"/>
      <c r="CC121" s="32"/>
      <c r="CD121" s="32"/>
      <c r="CE121" s="32"/>
      <c r="CF121" s="32"/>
      <c r="CG121" s="32"/>
      <c r="CH121" s="32"/>
      <c r="CI121" s="32"/>
      <c r="CJ121" s="32"/>
      <c r="CK121" s="32"/>
      <c r="CL121" s="32"/>
      <c r="CM121" s="32"/>
    </row>
    <row r="122" spans="1:91" ht="20.85" customHeight="1" x14ac:dyDescent="0.2">
      <c r="A122" s="45" t="s">
        <v>31</v>
      </c>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row>
    <row r="123" spans="1:91" ht="36" customHeight="1" x14ac:dyDescent="0.2">
      <c r="A123" s="24" t="s">
        <v>165</v>
      </c>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row>
    <row r="124" spans="1:91" ht="33" customHeight="1" x14ac:dyDescent="0.2">
      <c r="A124" s="44" t="s">
        <v>138</v>
      </c>
      <c r="B124" s="44"/>
      <c r="C124" s="44"/>
      <c r="D124" s="44"/>
      <c r="E124" s="44"/>
      <c r="F124" s="44"/>
      <c r="G124" s="44"/>
      <c r="H124" s="44"/>
      <c r="I124" s="44"/>
      <c r="J124" s="44"/>
      <c r="K124" s="44"/>
      <c r="L124" s="44"/>
      <c r="M124" s="44"/>
      <c r="N124" s="44"/>
      <c r="O124" s="44"/>
      <c r="P124" s="44"/>
      <c r="Q124" s="44"/>
      <c r="R124" s="44"/>
      <c r="S124" s="44"/>
      <c r="T124" s="44"/>
      <c r="U124" s="44"/>
      <c r="V124" s="44" t="s">
        <v>48</v>
      </c>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row>
    <row r="125" spans="1:91" ht="18.600000000000001" customHeight="1" x14ac:dyDescent="0.2">
      <c r="A125" s="45" t="s">
        <v>29</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row>
    <row r="126" spans="1:91" ht="19.5" customHeight="1" x14ac:dyDescent="0.2">
      <c r="A126" s="46" t="s">
        <v>151</v>
      </c>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row>
    <row r="127" spans="1:91" ht="18.600000000000001" customHeight="1" x14ac:dyDescent="0.2">
      <c r="A127" s="45" t="s">
        <v>30</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row>
    <row r="128" spans="1:91" ht="62.25" customHeight="1" x14ac:dyDescent="0.2">
      <c r="A128" s="24" t="s">
        <v>188</v>
      </c>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row>
    <row r="129" spans="1:82" ht="20.85" customHeight="1" x14ac:dyDescent="0.2">
      <c r="A129" s="45" t="s">
        <v>31</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row>
    <row r="130" spans="1:82" ht="24" customHeight="1" x14ac:dyDescent="0.2">
      <c r="A130" s="24" t="s">
        <v>139</v>
      </c>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row>
    <row r="131" spans="1:82" ht="33.75" customHeight="1" x14ac:dyDescent="0.2">
      <c r="A131" s="44" t="s">
        <v>49</v>
      </c>
      <c r="B131" s="44"/>
      <c r="C131" s="44"/>
      <c r="D131" s="44"/>
      <c r="E131" s="44"/>
      <c r="F131" s="44"/>
      <c r="G131" s="44"/>
      <c r="H131" s="44"/>
      <c r="I131" s="44"/>
      <c r="J131" s="44"/>
      <c r="K131" s="44"/>
      <c r="L131" s="44"/>
      <c r="M131" s="44"/>
      <c r="N131" s="44"/>
      <c r="O131" s="44"/>
      <c r="P131" s="44"/>
      <c r="Q131" s="44"/>
      <c r="R131" s="44"/>
      <c r="S131" s="44"/>
      <c r="T131" s="44"/>
      <c r="U131" s="44"/>
      <c r="V131" s="44" t="s">
        <v>50</v>
      </c>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row>
    <row r="132" spans="1:82" ht="18.75" customHeight="1" x14ac:dyDescent="0.2">
      <c r="A132" s="45" t="s">
        <v>29</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row>
    <row r="133" spans="1:82" ht="33" customHeight="1" x14ac:dyDescent="0.2">
      <c r="A133" s="46" t="s">
        <v>152</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row>
    <row r="134" spans="1:82" ht="19.5" customHeight="1" x14ac:dyDescent="0.2">
      <c r="A134" s="45" t="s">
        <v>30</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row>
    <row r="135" spans="1:82" ht="162.75" customHeight="1" x14ac:dyDescent="0.2">
      <c r="A135" s="54" t="s">
        <v>179</v>
      </c>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2"/>
      <c r="BG135" s="33"/>
      <c r="BH135" s="34"/>
      <c r="BI135" s="35"/>
      <c r="BJ135" s="36"/>
      <c r="BK135" s="37" t="e">
        <f>+BG135/BD135</f>
        <v>#DIV/0!</v>
      </c>
      <c r="BL135" s="38"/>
      <c r="BM135" s="38"/>
      <c r="BN135" s="38"/>
      <c r="BO135" s="38"/>
      <c r="BP135" s="38"/>
      <c r="BQ135" s="38"/>
      <c r="BR135" s="38"/>
      <c r="BS135" s="38"/>
      <c r="BT135" s="38"/>
      <c r="BU135" s="38"/>
      <c r="BV135" s="38"/>
      <c r="BW135" s="38"/>
      <c r="BX135" s="38"/>
      <c r="BY135" s="38"/>
      <c r="BZ135" s="38"/>
      <c r="CA135" s="38"/>
      <c r="CB135" s="38"/>
      <c r="CC135" s="38"/>
      <c r="CD135" s="38"/>
    </row>
    <row r="136" spans="1:82" ht="15" customHeight="1" x14ac:dyDescent="0.2">
      <c r="A136" s="45" t="s">
        <v>31</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row>
    <row r="137" spans="1:82" ht="51" customHeight="1" x14ac:dyDescent="0.2">
      <c r="A137" s="24" t="s">
        <v>140</v>
      </c>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row>
    <row r="138" spans="1:82" ht="36" customHeight="1" x14ac:dyDescent="0.2">
      <c r="A138" s="44" t="s">
        <v>97</v>
      </c>
      <c r="B138" s="44"/>
      <c r="C138" s="44"/>
      <c r="D138" s="44"/>
      <c r="E138" s="44"/>
      <c r="F138" s="44"/>
      <c r="G138" s="44"/>
      <c r="H138" s="44"/>
      <c r="I138" s="44"/>
      <c r="J138" s="44"/>
      <c r="K138" s="44"/>
      <c r="L138" s="44"/>
      <c r="M138" s="44"/>
      <c r="N138" s="44"/>
      <c r="O138" s="44"/>
      <c r="P138" s="44"/>
      <c r="Q138" s="44"/>
      <c r="R138" s="44"/>
      <c r="S138" s="44"/>
      <c r="T138" s="44"/>
      <c r="U138" s="44"/>
      <c r="V138" s="44" t="s">
        <v>99</v>
      </c>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row>
    <row r="139" spans="1:82" ht="15" customHeight="1" x14ac:dyDescent="0.2">
      <c r="A139" s="45" t="s">
        <v>29</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row>
    <row r="140" spans="1:82" ht="37.5" customHeight="1" x14ac:dyDescent="0.2">
      <c r="A140" s="46" t="s">
        <v>100</v>
      </c>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row>
    <row r="141" spans="1:82" ht="20.25" customHeight="1" x14ac:dyDescent="0.2">
      <c r="A141" s="45" t="s">
        <v>30</v>
      </c>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row>
    <row r="142" spans="1:82" ht="59.25" customHeight="1" x14ac:dyDescent="0.2">
      <c r="A142" s="24" t="s">
        <v>189</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row>
    <row r="143" spans="1:82" ht="17.25" customHeight="1" x14ac:dyDescent="0.2">
      <c r="A143" s="45" t="s">
        <v>31</v>
      </c>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row>
    <row r="144" spans="1:82" ht="19.5" customHeight="1" x14ac:dyDescent="0.2">
      <c r="A144" s="24" t="s">
        <v>180</v>
      </c>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row>
    <row r="145" spans="1:59" ht="15" customHeight="1" x14ac:dyDescent="0.2">
      <c r="A145" s="53" t="s">
        <v>102</v>
      </c>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row>
    <row r="146" spans="1:59" ht="15" customHeight="1" x14ac:dyDescent="0.2">
      <c r="A146" s="45" t="s">
        <v>11</v>
      </c>
      <c r="B146" s="45"/>
      <c r="C146" s="45"/>
      <c r="D146" s="45"/>
      <c r="E146" s="45"/>
      <c r="F146" s="45"/>
      <c r="G146" s="45"/>
      <c r="H146" s="45"/>
      <c r="I146" s="45"/>
      <c r="J146" s="45"/>
      <c r="K146" s="45"/>
      <c r="L146" s="45"/>
      <c r="M146" s="45"/>
      <c r="N146" s="45"/>
      <c r="O146" s="45"/>
      <c r="P146" s="45"/>
      <c r="Q146" s="45"/>
      <c r="R146" s="11"/>
      <c r="S146" s="11"/>
      <c r="T146" s="11"/>
      <c r="U146" s="40" t="s">
        <v>109</v>
      </c>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row>
    <row r="147" spans="1:59" ht="15" customHeight="1" x14ac:dyDescent="0.2">
      <c r="A147" s="69" t="s">
        <v>12</v>
      </c>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row>
    <row r="148" spans="1:59" ht="39.75" customHeight="1" x14ac:dyDescent="0.2">
      <c r="A148" s="11"/>
      <c r="B148" s="41" t="s">
        <v>110</v>
      </c>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G148" s="17"/>
    </row>
    <row r="149" spans="1:59" ht="15" customHeight="1" x14ac:dyDescent="0.2">
      <c r="A149" s="69" t="s">
        <v>13</v>
      </c>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row>
    <row r="150" spans="1:59" ht="15" customHeight="1" x14ac:dyDescent="0.2">
      <c r="A150" s="42" t="s">
        <v>112</v>
      </c>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row>
    <row r="151" spans="1:59" ht="15" customHeight="1" x14ac:dyDescent="0.2">
      <c r="A151" s="69" t="s">
        <v>14</v>
      </c>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row>
    <row r="152" spans="1:59" ht="17.25" customHeight="1" x14ac:dyDescent="0.2">
      <c r="A152" s="46" t="s">
        <v>111</v>
      </c>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row>
    <row r="153" spans="1:59" ht="15.75" customHeight="1" x14ac:dyDescent="0.2">
      <c r="A153" s="53" t="s">
        <v>142</v>
      </c>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row>
    <row r="154" spans="1:59" ht="24.75" customHeight="1" x14ac:dyDescent="0.2">
      <c r="A154" s="131" t="s">
        <v>15</v>
      </c>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row>
    <row r="155" spans="1:59" ht="15" customHeight="1" x14ac:dyDescent="0.2">
      <c r="A155" s="129" t="s">
        <v>16</v>
      </c>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t="s">
        <v>17</v>
      </c>
      <c r="Y155" s="98"/>
      <c r="Z155" s="98"/>
      <c r="AA155" s="98"/>
      <c r="AB155" s="98"/>
      <c r="AC155" s="98"/>
      <c r="AD155" s="129" t="s">
        <v>18</v>
      </c>
      <c r="AE155" s="98"/>
      <c r="AF155" s="98"/>
      <c r="AG155" s="98"/>
      <c r="AH155" s="98"/>
      <c r="AI155" s="129" t="s">
        <v>19</v>
      </c>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row>
    <row r="156" spans="1:59" ht="18.75" customHeight="1" x14ac:dyDescent="0.2">
      <c r="A156" s="132">
        <f>35327045+24820000</f>
        <v>60147045</v>
      </c>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v>34327045</v>
      </c>
      <c r="Y156" s="133"/>
      <c r="Z156" s="133"/>
      <c r="AA156" s="133"/>
      <c r="AB156" s="133"/>
      <c r="AC156" s="133"/>
      <c r="AD156" s="132">
        <v>21763390.23</v>
      </c>
      <c r="AE156" s="133"/>
      <c r="AF156" s="133"/>
      <c r="AG156" s="133"/>
      <c r="AH156" s="133"/>
      <c r="AI156" s="130">
        <f>AD156/X156</f>
        <v>0.63400127304869969</v>
      </c>
      <c r="AJ156" s="130"/>
      <c r="AK156" s="130"/>
      <c r="AL156" s="130"/>
      <c r="AM156" s="130"/>
      <c r="AN156" s="130"/>
      <c r="AO156" s="130"/>
      <c r="AP156" s="130"/>
      <c r="AQ156" s="130"/>
      <c r="AR156" s="130"/>
      <c r="AS156" s="130"/>
      <c r="AT156" s="130"/>
      <c r="AU156" s="130"/>
      <c r="AV156" s="130"/>
      <c r="AW156" s="130"/>
      <c r="AX156" s="130"/>
      <c r="AY156" s="130"/>
      <c r="AZ156" s="130"/>
      <c r="BA156" s="130"/>
      <c r="BB156" s="130"/>
      <c r="BC156" s="130"/>
      <c r="BD156" s="130"/>
      <c r="BE156" s="130"/>
    </row>
    <row r="157" spans="1:59" ht="16.5" customHeight="1" x14ac:dyDescent="0.2">
      <c r="A157" s="113" t="s">
        <v>20</v>
      </c>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row>
    <row r="158" spans="1:59" ht="17.25" customHeight="1" x14ac:dyDescent="0.2">
      <c r="A158" s="114" t="s">
        <v>21</v>
      </c>
      <c r="B158" s="114"/>
      <c r="C158" s="114"/>
      <c r="D158" s="114"/>
      <c r="E158" s="114"/>
      <c r="F158" s="114"/>
      <c r="G158" s="114"/>
      <c r="H158" s="114"/>
      <c r="I158" s="114"/>
      <c r="J158" s="114"/>
      <c r="K158" s="114"/>
      <c r="L158" s="114"/>
      <c r="M158" s="114"/>
      <c r="N158" s="114"/>
      <c r="O158" s="114"/>
      <c r="P158" s="99" t="s">
        <v>21</v>
      </c>
      <c r="Q158" s="98"/>
      <c r="R158" s="98"/>
      <c r="S158" s="98"/>
      <c r="T158" s="98"/>
      <c r="U158" s="98"/>
      <c r="V158" s="98"/>
      <c r="W158" s="97" t="s">
        <v>22</v>
      </c>
      <c r="X158" s="98"/>
      <c r="Y158" s="98"/>
      <c r="Z158" s="98"/>
      <c r="AA158" s="98"/>
      <c r="AB158" s="98"/>
      <c r="AC158" s="97" t="s">
        <v>168</v>
      </c>
      <c r="AD158" s="98"/>
      <c r="AE158" s="98"/>
      <c r="AF158" s="98"/>
      <c r="AG158" s="97" t="s">
        <v>126</v>
      </c>
      <c r="AH158" s="98"/>
      <c r="AI158" s="98"/>
      <c r="AJ158" s="97" t="s">
        <v>23</v>
      </c>
      <c r="AK158" s="98"/>
      <c r="AL158" s="98"/>
      <c r="AM158" s="98"/>
      <c r="AN158" s="98"/>
      <c r="AO158" s="98"/>
      <c r="AP158" s="98"/>
      <c r="AQ158" s="98"/>
      <c r="AR158" s="98"/>
      <c r="AS158" s="98"/>
      <c r="AT158" s="98"/>
      <c r="AU158" s="98"/>
      <c r="AV158" s="98"/>
      <c r="AW158" s="98"/>
      <c r="AX158" s="98"/>
      <c r="AY158" s="98"/>
      <c r="AZ158" s="98"/>
      <c r="BA158" s="98"/>
      <c r="BB158" s="98"/>
      <c r="BC158" s="98"/>
      <c r="BD158" s="98"/>
      <c r="BE158" s="98"/>
    </row>
    <row r="159" spans="1:59" ht="61.5" customHeight="1" x14ac:dyDescent="0.2">
      <c r="A159" s="97" t="s">
        <v>24</v>
      </c>
      <c r="B159" s="97"/>
      <c r="C159" s="97"/>
      <c r="D159" s="97"/>
      <c r="E159" s="97"/>
      <c r="F159" s="97"/>
      <c r="G159" s="97"/>
      <c r="H159" s="97"/>
      <c r="I159" s="97"/>
      <c r="J159" s="97"/>
      <c r="K159" s="97"/>
      <c r="L159" s="97"/>
      <c r="M159" s="97"/>
      <c r="N159" s="97"/>
      <c r="O159" s="97"/>
      <c r="P159" s="97" t="s">
        <v>25</v>
      </c>
      <c r="Q159" s="98"/>
      <c r="R159" s="98"/>
      <c r="S159" s="98"/>
      <c r="T159" s="98"/>
      <c r="U159" s="98"/>
      <c r="V159" s="98"/>
      <c r="W159" s="97" t="s">
        <v>26</v>
      </c>
      <c r="X159" s="98"/>
      <c r="Y159" s="97" t="s">
        <v>27</v>
      </c>
      <c r="Z159" s="98"/>
      <c r="AA159" s="98"/>
      <c r="AB159" s="98"/>
      <c r="AC159" s="70" t="s">
        <v>178</v>
      </c>
      <c r="AD159" s="71"/>
      <c r="AE159" s="70" t="s">
        <v>175</v>
      </c>
      <c r="AF159" s="71"/>
      <c r="AG159" s="14" t="s">
        <v>176</v>
      </c>
      <c r="AH159" s="70" t="s">
        <v>177</v>
      </c>
      <c r="AI159" s="71"/>
      <c r="AJ159" s="97" t="s">
        <v>64</v>
      </c>
      <c r="AK159" s="98"/>
      <c r="AL159" s="97" t="s">
        <v>28</v>
      </c>
      <c r="AM159" s="98"/>
      <c r="AN159" s="98"/>
      <c r="AO159" s="98"/>
      <c r="AP159" s="98"/>
      <c r="AQ159" s="98"/>
      <c r="AR159" s="98"/>
      <c r="AS159" s="98"/>
      <c r="AT159" s="98"/>
      <c r="AU159" s="98"/>
      <c r="AV159" s="98"/>
      <c r="AW159" s="98"/>
      <c r="AX159" s="98"/>
      <c r="AY159" s="98"/>
      <c r="AZ159" s="98"/>
      <c r="BA159" s="98"/>
      <c r="BB159" s="98"/>
      <c r="BC159" s="98"/>
      <c r="BD159" s="98"/>
      <c r="BE159" s="98"/>
    </row>
    <row r="160" spans="1:59" ht="66.75" customHeight="1" x14ac:dyDescent="0.2">
      <c r="A160" s="89" t="s">
        <v>103</v>
      </c>
      <c r="B160" s="89"/>
      <c r="C160" s="89"/>
      <c r="D160" s="89"/>
      <c r="E160" s="89"/>
      <c r="F160" s="89"/>
      <c r="G160" s="89"/>
      <c r="H160" s="89"/>
      <c r="I160" s="89"/>
      <c r="J160" s="89"/>
      <c r="K160" s="89"/>
      <c r="L160" s="89"/>
      <c r="M160" s="89"/>
      <c r="N160" s="89"/>
      <c r="O160" s="89"/>
      <c r="P160" s="89" t="s">
        <v>51</v>
      </c>
      <c r="Q160" s="90"/>
      <c r="R160" s="90"/>
      <c r="S160" s="90"/>
      <c r="T160" s="90"/>
      <c r="U160" s="90"/>
      <c r="V160" s="90"/>
      <c r="W160" s="91">
        <v>1400</v>
      </c>
      <c r="X160" s="92"/>
      <c r="Y160" s="93">
        <v>11459182</v>
      </c>
      <c r="Z160" s="94"/>
      <c r="AA160" s="94"/>
      <c r="AB160" s="94"/>
      <c r="AC160" s="91">
        <f>275+325</f>
        <v>600</v>
      </c>
      <c r="AD160" s="92"/>
      <c r="AE160" s="93">
        <f>1439454.67+3819727.38</f>
        <v>5259182.05</v>
      </c>
      <c r="AF160" s="94"/>
      <c r="AG160" s="19">
        <f>1486+1090</f>
        <v>2576</v>
      </c>
      <c r="AH160" s="93">
        <f>107201+316328.5</f>
        <v>423529.5</v>
      </c>
      <c r="AI160" s="94"/>
      <c r="AJ160" s="95">
        <f>AG160/AC160</f>
        <v>4.293333333333333</v>
      </c>
      <c r="AK160" s="96"/>
      <c r="AL160" s="95">
        <f>AH160/AE160</f>
        <v>8.0531439294823426E-2</v>
      </c>
      <c r="AM160" s="96"/>
      <c r="AN160" s="96"/>
      <c r="AO160" s="96"/>
      <c r="AP160" s="96"/>
      <c r="AQ160" s="96"/>
      <c r="AR160" s="96"/>
      <c r="AS160" s="96"/>
      <c r="AT160" s="96"/>
      <c r="AU160" s="96"/>
      <c r="AV160" s="96"/>
      <c r="AW160" s="96"/>
      <c r="AX160" s="96"/>
      <c r="AY160" s="96"/>
      <c r="AZ160" s="96"/>
      <c r="BA160" s="96"/>
      <c r="BB160" s="96"/>
      <c r="BC160" s="96"/>
      <c r="BD160" s="96"/>
      <c r="BE160" s="96"/>
    </row>
    <row r="161" spans="1:57" ht="90.75" customHeight="1" x14ac:dyDescent="0.2">
      <c r="A161" s="89" t="s">
        <v>104</v>
      </c>
      <c r="B161" s="89"/>
      <c r="C161" s="89"/>
      <c r="D161" s="89"/>
      <c r="E161" s="89"/>
      <c r="F161" s="89"/>
      <c r="G161" s="89"/>
      <c r="H161" s="89"/>
      <c r="I161" s="89"/>
      <c r="J161" s="89"/>
      <c r="K161" s="89"/>
      <c r="L161" s="89"/>
      <c r="M161" s="89"/>
      <c r="N161" s="89"/>
      <c r="O161" s="89"/>
      <c r="P161" s="89" t="s">
        <v>52</v>
      </c>
      <c r="Q161" s="90"/>
      <c r="R161" s="90"/>
      <c r="S161" s="90"/>
      <c r="T161" s="90"/>
      <c r="U161" s="90"/>
      <c r="V161" s="90"/>
      <c r="W161" s="91">
        <v>6</v>
      </c>
      <c r="X161" s="92"/>
      <c r="Y161" s="93">
        <v>1360000</v>
      </c>
      <c r="Z161" s="94"/>
      <c r="AA161" s="94"/>
      <c r="AB161" s="94"/>
      <c r="AC161" s="91">
        <f>1+2</f>
        <v>3</v>
      </c>
      <c r="AD161" s="92"/>
      <c r="AE161" s="93">
        <f>260000+375000</f>
        <v>635000</v>
      </c>
      <c r="AF161" s="94"/>
      <c r="AG161" s="19">
        <f>1+2</f>
        <v>3</v>
      </c>
      <c r="AH161" s="93">
        <f>156763+50504</f>
        <v>207267</v>
      </c>
      <c r="AI161" s="94"/>
      <c r="AJ161" s="95">
        <f>AG161/AC161</f>
        <v>1</v>
      </c>
      <c r="AK161" s="96"/>
      <c r="AL161" s="95">
        <f>AH161/AE161</f>
        <v>0.32640472440944884</v>
      </c>
      <c r="AM161" s="96"/>
      <c r="AN161" s="96"/>
      <c r="AO161" s="96"/>
      <c r="AP161" s="96"/>
      <c r="AQ161" s="96"/>
      <c r="AR161" s="96"/>
      <c r="AS161" s="96"/>
      <c r="AT161" s="96"/>
      <c r="AU161" s="96"/>
      <c r="AV161" s="96"/>
      <c r="AW161" s="96"/>
      <c r="AX161" s="96"/>
      <c r="AY161" s="96"/>
      <c r="AZ161" s="96"/>
      <c r="BA161" s="96"/>
      <c r="BB161" s="96"/>
      <c r="BC161" s="96"/>
      <c r="BD161" s="96"/>
      <c r="BE161" s="96"/>
    </row>
    <row r="162" spans="1:57" ht="78" customHeight="1" x14ac:dyDescent="0.2">
      <c r="A162" s="117" t="s">
        <v>141</v>
      </c>
      <c r="B162" s="118"/>
      <c r="C162" s="118"/>
      <c r="D162" s="118"/>
      <c r="E162" s="118"/>
      <c r="F162" s="118"/>
      <c r="G162" s="118"/>
      <c r="H162" s="118"/>
      <c r="I162" s="118"/>
      <c r="J162" s="118"/>
      <c r="K162" s="118"/>
      <c r="L162" s="118"/>
      <c r="M162" s="118"/>
      <c r="N162" s="119"/>
      <c r="O162" s="18"/>
      <c r="P162" s="120" t="s">
        <v>106</v>
      </c>
      <c r="Q162" s="121"/>
      <c r="R162" s="121"/>
      <c r="S162" s="121"/>
      <c r="T162" s="121"/>
      <c r="U162" s="121"/>
      <c r="V162" s="122"/>
      <c r="W162" s="19"/>
      <c r="X162" s="20">
        <v>163</v>
      </c>
      <c r="Y162" s="21"/>
      <c r="Z162" s="22"/>
      <c r="AA162" s="123">
        <v>26000000</v>
      </c>
      <c r="AB162" s="124"/>
      <c r="AC162" s="125">
        <f>40+42</f>
        <v>82</v>
      </c>
      <c r="AD162" s="126"/>
      <c r="AE162" s="21">
        <f>6500000+6500000</f>
        <v>13000000</v>
      </c>
      <c r="AF162" s="22"/>
      <c r="AG162" s="19">
        <f>41+27</f>
        <v>68</v>
      </c>
      <c r="AH162" s="127">
        <f>6500000+6500000</f>
        <v>13000000</v>
      </c>
      <c r="AI162" s="128"/>
      <c r="AJ162" s="95">
        <f>AG162/AC162</f>
        <v>0.82926829268292679</v>
      </c>
      <c r="AK162" s="96"/>
      <c r="AL162" s="95">
        <f>AH162/AE162</f>
        <v>1</v>
      </c>
      <c r="AM162" s="96"/>
      <c r="AN162" s="96"/>
      <c r="AO162" s="96"/>
      <c r="AP162" s="96"/>
      <c r="AQ162" s="96"/>
      <c r="AR162" s="96"/>
      <c r="AS162" s="96"/>
      <c r="AT162" s="96"/>
      <c r="AU162" s="96"/>
      <c r="AV162" s="96"/>
      <c r="AW162" s="96"/>
      <c r="AX162" s="96"/>
      <c r="AY162" s="96"/>
      <c r="AZ162" s="96"/>
      <c r="BA162" s="96"/>
      <c r="BB162" s="96"/>
      <c r="BC162" s="96"/>
      <c r="BD162" s="96"/>
      <c r="BE162" s="96"/>
    </row>
    <row r="163" spans="1:57" ht="85.5" customHeight="1" x14ac:dyDescent="0.2">
      <c r="A163" s="62" t="s">
        <v>105</v>
      </c>
      <c r="B163" s="62"/>
      <c r="C163" s="62"/>
      <c r="D163" s="62"/>
      <c r="E163" s="62"/>
      <c r="F163" s="62"/>
      <c r="G163" s="62"/>
      <c r="H163" s="62"/>
      <c r="I163" s="62"/>
      <c r="J163" s="62"/>
      <c r="K163" s="62"/>
      <c r="L163" s="62"/>
      <c r="M163" s="62"/>
      <c r="N163" s="62"/>
      <c r="O163" s="62"/>
      <c r="P163" s="62" t="s">
        <v>53</v>
      </c>
      <c r="Q163" s="63"/>
      <c r="R163" s="63"/>
      <c r="S163" s="63"/>
      <c r="T163" s="63"/>
      <c r="U163" s="63"/>
      <c r="V163" s="63"/>
      <c r="W163" s="56">
        <v>13025</v>
      </c>
      <c r="X163" s="57"/>
      <c r="Y163" s="58">
        <v>24820000</v>
      </c>
      <c r="Z163" s="59"/>
      <c r="AA163" s="59"/>
      <c r="AB163" s="59"/>
      <c r="AC163" s="56">
        <f>2750+3500</f>
        <v>6250</v>
      </c>
      <c r="AD163" s="57"/>
      <c r="AE163" s="58">
        <f>6205000+6205000</f>
        <v>12410000</v>
      </c>
      <c r="AF163" s="59"/>
      <c r="AG163" s="23">
        <f>3084+6116</f>
        <v>9200</v>
      </c>
      <c r="AH163" s="58">
        <f>379118.92+6220117.31</f>
        <v>6599236.2299999995</v>
      </c>
      <c r="AI163" s="59"/>
      <c r="AJ163" s="60">
        <f>AG163/AC163</f>
        <v>1.472</v>
      </c>
      <c r="AK163" s="61"/>
      <c r="AL163" s="60">
        <f>AH163/AE163</f>
        <v>0.53176762530217558</v>
      </c>
      <c r="AM163" s="61"/>
      <c r="AN163" s="61"/>
      <c r="AO163" s="61"/>
      <c r="AP163" s="61"/>
      <c r="AQ163" s="61"/>
      <c r="AR163" s="61"/>
      <c r="AS163" s="61"/>
      <c r="AT163" s="61"/>
      <c r="AU163" s="61"/>
      <c r="AV163" s="61"/>
      <c r="AW163" s="61"/>
      <c r="AX163" s="61"/>
      <c r="AY163" s="61"/>
      <c r="AZ163" s="61"/>
      <c r="BA163" s="61"/>
      <c r="BB163" s="61"/>
      <c r="BC163" s="61"/>
      <c r="BD163" s="61"/>
      <c r="BE163" s="61"/>
    </row>
    <row r="164" spans="1:57" ht="99" customHeight="1" x14ac:dyDescent="0.2">
      <c r="A164" s="62" t="s">
        <v>113</v>
      </c>
      <c r="B164" s="62"/>
      <c r="C164" s="62"/>
      <c r="D164" s="62"/>
      <c r="E164" s="62"/>
      <c r="F164" s="62"/>
      <c r="G164" s="62"/>
      <c r="H164" s="62"/>
      <c r="I164" s="62"/>
      <c r="J164" s="62"/>
      <c r="K164" s="62"/>
      <c r="L164" s="62"/>
      <c r="M164" s="62"/>
      <c r="N164" s="62"/>
      <c r="O164" s="62"/>
      <c r="P164" s="62" t="s">
        <v>54</v>
      </c>
      <c r="Q164" s="63"/>
      <c r="R164" s="63"/>
      <c r="S164" s="63"/>
      <c r="T164" s="63"/>
      <c r="U164" s="63"/>
      <c r="V164" s="63"/>
      <c r="W164" s="56">
        <v>25</v>
      </c>
      <c r="X164" s="57"/>
      <c r="Y164" s="58">
        <v>1632000</v>
      </c>
      <c r="Z164" s="59"/>
      <c r="AA164" s="59"/>
      <c r="AB164" s="59"/>
      <c r="AC164" s="56">
        <f>5+8</f>
        <v>13</v>
      </c>
      <c r="AD164" s="57"/>
      <c r="AE164" s="58">
        <f>370000+450000</f>
        <v>820000</v>
      </c>
      <c r="AF164" s="59"/>
      <c r="AG164" s="23">
        <f>0+5</f>
        <v>5</v>
      </c>
      <c r="AH164" s="58">
        <f>0+282020</f>
        <v>282020</v>
      </c>
      <c r="AI164" s="59"/>
      <c r="AJ164" s="60">
        <f>AG164/AC164</f>
        <v>0.38461538461538464</v>
      </c>
      <c r="AK164" s="61"/>
      <c r="AL164" s="60">
        <f>AH164/AE164</f>
        <v>0.34392682926829266</v>
      </c>
      <c r="AM164" s="61"/>
      <c r="AN164" s="61"/>
      <c r="AO164" s="61"/>
      <c r="AP164" s="61"/>
      <c r="AQ164" s="61"/>
      <c r="AR164" s="61"/>
      <c r="AS164" s="61"/>
      <c r="AT164" s="61"/>
      <c r="AU164" s="61"/>
      <c r="AV164" s="61"/>
      <c r="AW164" s="61"/>
      <c r="AX164" s="61"/>
      <c r="AY164" s="61"/>
      <c r="AZ164" s="61"/>
      <c r="BA164" s="61"/>
      <c r="BB164" s="61"/>
      <c r="BC164" s="61"/>
      <c r="BD164" s="61"/>
      <c r="BE164" s="61"/>
    </row>
    <row r="165" spans="1:57" ht="18.600000000000001" customHeight="1" x14ac:dyDescent="0.2">
      <c r="A165" s="115" t="s">
        <v>153</v>
      </c>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row>
    <row r="166" spans="1:57" ht="33" customHeight="1" x14ac:dyDescent="0.2">
      <c r="A166" s="43" t="s">
        <v>114</v>
      </c>
      <c r="B166" s="43"/>
      <c r="C166" s="43"/>
      <c r="D166" s="43"/>
      <c r="E166" s="43"/>
      <c r="F166" s="43"/>
      <c r="G166" s="43"/>
      <c r="H166" s="43"/>
      <c r="I166" s="43"/>
      <c r="J166" s="43"/>
      <c r="K166" s="43"/>
      <c r="L166" s="43"/>
      <c r="M166" s="43"/>
      <c r="N166" s="43"/>
      <c r="O166" s="43"/>
      <c r="P166" s="43"/>
      <c r="Q166" s="43"/>
      <c r="R166" s="43"/>
      <c r="S166" s="43"/>
      <c r="T166" s="43"/>
      <c r="U166" s="43"/>
      <c r="V166" s="44" t="s">
        <v>115</v>
      </c>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row>
    <row r="167" spans="1:57" ht="19.5" customHeight="1" x14ac:dyDescent="0.2">
      <c r="A167" s="45" t="s">
        <v>154</v>
      </c>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row>
    <row r="168" spans="1:57" ht="19.5" customHeight="1" x14ac:dyDescent="0.2">
      <c r="A168" s="116" t="s">
        <v>30</v>
      </c>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row>
    <row r="169" spans="1:57" ht="159.75" customHeight="1" x14ac:dyDescent="0.2">
      <c r="A169" s="54" t="s">
        <v>181</v>
      </c>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row>
    <row r="170" spans="1:57" ht="18" customHeight="1" x14ac:dyDescent="0.2">
      <c r="A170" s="45" t="s">
        <v>31</v>
      </c>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row>
    <row r="171" spans="1:57" ht="29.25" customHeight="1" x14ac:dyDescent="0.2">
      <c r="A171" s="46" t="s">
        <v>143</v>
      </c>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row>
    <row r="172" spans="1:57" ht="48.75" customHeight="1" x14ac:dyDescent="0.2">
      <c r="A172" s="43" t="s">
        <v>116</v>
      </c>
      <c r="B172" s="43"/>
      <c r="C172" s="43"/>
      <c r="D172" s="43"/>
      <c r="E172" s="43"/>
      <c r="F172" s="43"/>
      <c r="G172" s="43"/>
      <c r="H172" s="43"/>
      <c r="I172" s="43"/>
      <c r="J172" s="43"/>
      <c r="K172" s="43"/>
      <c r="L172" s="43"/>
      <c r="M172" s="43"/>
      <c r="N172" s="43"/>
      <c r="O172" s="43"/>
      <c r="P172" s="43"/>
      <c r="Q172" s="43"/>
      <c r="R172" s="43"/>
      <c r="S172" s="43"/>
      <c r="T172" s="43"/>
      <c r="U172" s="43"/>
      <c r="V172" s="44" t="s">
        <v>55</v>
      </c>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row>
    <row r="173" spans="1:57" ht="18.75" customHeight="1" x14ac:dyDescent="0.2">
      <c r="A173" s="45" t="s">
        <v>29</v>
      </c>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row>
    <row r="174" spans="1:57" ht="40.5" customHeight="1" x14ac:dyDescent="0.2">
      <c r="A174" s="46" t="s">
        <v>117</v>
      </c>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row>
    <row r="175" spans="1:57" ht="16.5" customHeight="1" x14ac:dyDescent="0.2">
      <c r="A175" s="45" t="s">
        <v>30</v>
      </c>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row>
    <row r="176" spans="1:57" ht="174.75" customHeight="1" x14ac:dyDescent="0.2">
      <c r="A176" s="24" t="s">
        <v>190</v>
      </c>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row>
    <row r="177" spans="1:57" ht="21" customHeight="1" x14ac:dyDescent="0.2">
      <c r="A177" s="45" t="s">
        <v>31</v>
      </c>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row>
    <row r="178" spans="1:57" ht="42.75" customHeight="1" x14ac:dyDescent="0.2">
      <c r="A178" s="24" t="s">
        <v>182</v>
      </c>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row>
    <row r="179" spans="1:57" ht="30.75" customHeight="1" x14ac:dyDescent="0.2">
      <c r="A179" s="43" t="s">
        <v>118</v>
      </c>
      <c r="B179" s="43"/>
      <c r="C179" s="43"/>
      <c r="D179" s="43"/>
      <c r="E179" s="43"/>
      <c r="F179" s="43"/>
      <c r="G179" s="43"/>
      <c r="H179" s="43"/>
      <c r="I179" s="43"/>
      <c r="J179" s="43"/>
      <c r="K179" s="43"/>
      <c r="L179" s="43"/>
      <c r="M179" s="43"/>
      <c r="N179" s="43"/>
      <c r="O179" s="43"/>
      <c r="P179" s="43"/>
      <c r="Q179" s="43"/>
      <c r="R179" s="43"/>
      <c r="S179" s="43"/>
      <c r="T179" s="43"/>
      <c r="U179" s="43"/>
      <c r="V179" s="44" t="s">
        <v>119</v>
      </c>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row>
    <row r="180" spans="1:57" ht="20.25" customHeight="1" x14ac:dyDescent="0.2">
      <c r="A180" s="45" t="s">
        <v>29</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row>
    <row r="181" spans="1:57" ht="15" customHeight="1" x14ac:dyDescent="0.2">
      <c r="A181" s="46" t="s">
        <v>155</v>
      </c>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row>
    <row r="182" spans="1:57" ht="20.25" customHeight="1" x14ac:dyDescent="0.2">
      <c r="A182" s="45" t="s">
        <v>30</v>
      </c>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row>
    <row r="183" spans="1:57" ht="91.5" customHeight="1" x14ac:dyDescent="0.2">
      <c r="A183" s="64" t="s">
        <v>191</v>
      </c>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row>
    <row r="184" spans="1:57" ht="19.5" customHeight="1" x14ac:dyDescent="0.2">
      <c r="A184" s="45" t="s">
        <v>31</v>
      </c>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row>
    <row r="185" spans="1:57" ht="19.5" customHeight="1" x14ac:dyDescent="0.2">
      <c r="A185" s="46" t="s">
        <v>144</v>
      </c>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row>
    <row r="186" spans="1:57" ht="15.75" customHeight="1" x14ac:dyDescent="0.2">
      <c r="A186" s="43" t="s">
        <v>56</v>
      </c>
      <c r="B186" s="43"/>
      <c r="C186" s="43"/>
      <c r="D186" s="43"/>
      <c r="E186" s="43"/>
      <c r="F186" s="43"/>
      <c r="G186" s="43"/>
      <c r="H186" s="43"/>
      <c r="I186" s="43"/>
      <c r="J186" s="43"/>
      <c r="K186" s="43"/>
      <c r="L186" s="43"/>
      <c r="M186" s="43"/>
      <c r="N186" s="43"/>
      <c r="O186" s="43"/>
      <c r="P186" s="43"/>
      <c r="Q186" s="43"/>
      <c r="R186" s="43"/>
      <c r="S186" s="43"/>
      <c r="T186" s="43"/>
      <c r="U186" s="43"/>
      <c r="V186" s="44" t="s">
        <v>57</v>
      </c>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row>
    <row r="187" spans="1:57" ht="21" customHeight="1" x14ac:dyDescent="0.2">
      <c r="A187" s="45" t="s">
        <v>29</v>
      </c>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row>
    <row r="188" spans="1:57" ht="37.5" customHeight="1" x14ac:dyDescent="0.2">
      <c r="A188" s="46" t="s">
        <v>68</v>
      </c>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row>
    <row r="189" spans="1:57" ht="15.75" customHeight="1" x14ac:dyDescent="0.2">
      <c r="A189" s="45" t="s">
        <v>30</v>
      </c>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row>
    <row r="190" spans="1:57" ht="173.25" customHeight="1" x14ac:dyDescent="0.2">
      <c r="A190" s="24" t="s">
        <v>192</v>
      </c>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row>
    <row r="191" spans="1:57" ht="19.5" customHeight="1" x14ac:dyDescent="0.2">
      <c r="A191" s="45" t="s">
        <v>31</v>
      </c>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row>
    <row r="192" spans="1:57" ht="18.75" customHeight="1" x14ac:dyDescent="0.2">
      <c r="A192" s="46" t="s">
        <v>145</v>
      </c>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row>
    <row r="193" spans="1:57" ht="18" customHeight="1" x14ac:dyDescent="0.2">
      <c r="A193" s="43" t="s">
        <v>120</v>
      </c>
      <c r="B193" s="43"/>
      <c r="C193" s="43"/>
      <c r="D193" s="43"/>
      <c r="E193" s="43"/>
      <c r="F193" s="43"/>
      <c r="G193" s="43"/>
      <c r="H193" s="43"/>
      <c r="I193" s="43"/>
      <c r="J193" s="43"/>
      <c r="K193" s="43"/>
      <c r="L193" s="43"/>
      <c r="M193" s="43"/>
      <c r="N193" s="43"/>
      <c r="O193" s="43"/>
      <c r="P193" s="43"/>
      <c r="Q193" s="43"/>
      <c r="R193" s="43"/>
      <c r="S193" s="43"/>
      <c r="T193" s="43"/>
      <c r="U193" s="43"/>
      <c r="V193" s="44" t="s">
        <v>121</v>
      </c>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row>
    <row r="194" spans="1:57" ht="23.25" customHeight="1" x14ac:dyDescent="0.2">
      <c r="A194" s="45" t="s">
        <v>29</v>
      </c>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row>
    <row r="195" spans="1:57" ht="13.5" x14ac:dyDescent="0.2">
      <c r="A195" s="41" t="s">
        <v>122</v>
      </c>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row>
    <row r="196" spans="1:57" ht="3" customHeight="1" x14ac:dyDescent="0.2"/>
    <row r="197" spans="1:57" ht="15" customHeight="1" x14ac:dyDescent="0.2">
      <c r="A197" s="45" t="s">
        <v>30</v>
      </c>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row>
    <row r="198" spans="1:57" ht="53.25" customHeight="1" x14ac:dyDescent="0.2">
      <c r="A198" s="39" t="s">
        <v>183</v>
      </c>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row>
    <row r="199" spans="1:57" x14ac:dyDescent="0.2">
      <c r="A199" s="45" t="s">
        <v>31</v>
      </c>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row>
    <row r="200" spans="1:57" ht="21.75" customHeight="1" x14ac:dyDescent="0.2">
      <c r="A200" s="39" t="s">
        <v>184</v>
      </c>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row>
  </sheetData>
  <mergeCells count="423">
    <mergeCell ref="A139:BE139"/>
    <mergeCell ref="A153:BE153"/>
    <mergeCell ref="AI155:BE155"/>
    <mergeCell ref="AI156:BE156"/>
    <mergeCell ref="A154:BE154"/>
    <mergeCell ref="A155:W155"/>
    <mergeCell ref="X156:AC156"/>
    <mergeCell ref="AD156:AH156"/>
    <mergeCell ref="X155:AC155"/>
    <mergeCell ref="AD155:AH155"/>
    <mergeCell ref="A156:W156"/>
    <mergeCell ref="A140:BE140"/>
    <mergeCell ref="A142:BE142"/>
    <mergeCell ref="A144:BE144"/>
    <mergeCell ref="A141:BE141"/>
    <mergeCell ref="A143:BE143"/>
    <mergeCell ref="A152:BE152"/>
    <mergeCell ref="A145:BE145"/>
    <mergeCell ref="A146:Q146"/>
    <mergeCell ref="A147:BE147"/>
    <mergeCell ref="A149:BE149"/>
    <mergeCell ref="A151:BE151"/>
    <mergeCell ref="A157:BE157"/>
    <mergeCell ref="A158:O158"/>
    <mergeCell ref="A159:O159"/>
    <mergeCell ref="A160:O160"/>
    <mergeCell ref="A165:BE165"/>
    <mergeCell ref="V172:BE172"/>
    <mergeCell ref="V166:BE166"/>
    <mergeCell ref="A166:U166"/>
    <mergeCell ref="A172:U172"/>
    <mergeCell ref="A167:BE167"/>
    <mergeCell ref="A169:BE169"/>
    <mergeCell ref="A170:BE170"/>
    <mergeCell ref="A168:BE168"/>
    <mergeCell ref="A171:BE171"/>
    <mergeCell ref="A162:N162"/>
    <mergeCell ref="P162:V162"/>
    <mergeCell ref="AA162:AB162"/>
    <mergeCell ref="AC162:AD162"/>
    <mergeCell ref="AH162:AI162"/>
    <mergeCell ref="AJ162:AK162"/>
    <mergeCell ref="AL162:BE162"/>
    <mergeCell ref="AJ158:BE158"/>
    <mergeCell ref="P159:V159"/>
    <mergeCell ref="W159:X159"/>
    <mergeCell ref="A106:O106"/>
    <mergeCell ref="A107:O107"/>
    <mergeCell ref="A97:BE97"/>
    <mergeCell ref="A98:BE98"/>
    <mergeCell ref="A99:W99"/>
    <mergeCell ref="A100:W100"/>
    <mergeCell ref="AI99:BE99"/>
    <mergeCell ref="AI100:BE100"/>
    <mergeCell ref="A101:BE101"/>
    <mergeCell ref="A103:O103"/>
    <mergeCell ref="A104:O104"/>
    <mergeCell ref="A102:O102"/>
    <mergeCell ref="AJ104:AK104"/>
    <mergeCell ref="AL104:BE104"/>
    <mergeCell ref="P105:V105"/>
    <mergeCell ref="W105:X105"/>
    <mergeCell ref="Y105:AB105"/>
    <mergeCell ref="AC105:AD105"/>
    <mergeCell ref="AE105:AF105"/>
    <mergeCell ref="AH105:AI105"/>
    <mergeCell ref="AJ105:AK105"/>
    <mergeCell ref="AL105:BE105"/>
    <mergeCell ref="AC106:AD106"/>
    <mergeCell ref="Y103:AB103"/>
    <mergeCell ref="A83:BE83"/>
    <mergeCell ref="A85:BE85"/>
    <mergeCell ref="A87:BE87"/>
    <mergeCell ref="A84:BE84"/>
    <mergeCell ref="A86:BE86"/>
    <mergeCell ref="A88:BE88"/>
    <mergeCell ref="A105:O105"/>
    <mergeCell ref="A89:BE89"/>
    <mergeCell ref="X99:AC99"/>
    <mergeCell ref="AD99:AH99"/>
    <mergeCell ref="A92:BE92"/>
    <mergeCell ref="A91:BE91"/>
    <mergeCell ref="A95:BE95"/>
    <mergeCell ref="A94:BE94"/>
    <mergeCell ref="A96:BE96"/>
    <mergeCell ref="S90:BE90"/>
    <mergeCell ref="A90:R90"/>
    <mergeCell ref="A93:BE93"/>
    <mergeCell ref="P103:V103"/>
    <mergeCell ref="W103:X103"/>
    <mergeCell ref="AC103:AD103"/>
    <mergeCell ref="AE103:AF103"/>
    <mergeCell ref="AH103:AI103"/>
    <mergeCell ref="AJ103:AK103"/>
    <mergeCell ref="A75:U75"/>
    <mergeCell ref="V75:BE75"/>
    <mergeCell ref="A76:BE76"/>
    <mergeCell ref="A78:BE78"/>
    <mergeCell ref="A80:BE80"/>
    <mergeCell ref="A81:BE81"/>
    <mergeCell ref="A79:BE79"/>
    <mergeCell ref="A77:BE77"/>
    <mergeCell ref="V82:BE82"/>
    <mergeCell ref="A82:U82"/>
    <mergeCell ref="A65:BE65"/>
    <mergeCell ref="A48:BE48"/>
    <mergeCell ref="A57:BE57"/>
    <mergeCell ref="S58:BE58"/>
    <mergeCell ref="A58:R58"/>
    <mergeCell ref="A59:BE59"/>
    <mergeCell ref="A55:BE55"/>
    <mergeCell ref="A56:BE56"/>
    <mergeCell ref="A74:BE74"/>
    <mergeCell ref="A53:BE53"/>
    <mergeCell ref="A60:BE60"/>
    <mergeCell ref="A62:BE62"/>
    <mergeCell ref="A63:BE63"/>
    <mergeCell ref="A64:BE64"/>
    <mergeCell ref="A61:BE61"/>
    <mergeCell ref="AL73:BE73"/>
    <mergeCell ref="Y72:AB72"/>
    <mergeCell ref="AC72:AD72"/>
    <mergeCell ref="AE72:AF72"/>
    <mergeCell ref="AH72:AI72"/>
    <mergeCell ref="AJ72:AK72"/>
    <mergeCell ref="A66:BE66"/>
    <mergeCell ref="A67:W67"/>
    <mergeCell ref="AJ73:AK73"/>
    <mergeCell ref="A31:O31"/>
    <mergeCell ref="A33:BE33"/>
    <mergeCell ref="A28:O28"/>
    <mergeCell ref="A27:BE27"/>
    <mergeCell ref="V34:BE34"/>
    <mergeCell ref="A34:U34"/>
    <mergeCell ref="A35:BE35"/>
    <mergeCell ref="A36:BE36"/>
    <mergeCell ref="A40:BE40"/>
    <mergeCell ref="AL30:BE30"/>
    <mergeCell ref="P31:V31"/>
    <mergeCell ref="W31:X31"/>
    <mergeCell ref="Y31:AB31"/>
    <mergeCell ref="AC31:AD31"/>
    <mergeCell ref="AE31:AF31"/>
    <mergeCell ref="AH31:AI31"/>
    <mergeCell ref="AJ31:AK31"/>
    <mergeCell ref="AL31:BE31"/>
    <mergeCell ref="P30:V30"/>
    <mergeCell ref="W30:X30"/>
    <mergeCell ref="A32:O32"/>
    <mergeCell ref="P32:V32"/>
    <mergeCell ref="W32:X32"/>
    <mergeCell ref="Y32:AB32"/>
    <mergeCell ref="A23:BE23"/>
    <mergeCell ref="A24:BE24"/>
    <mergeCell ref="A25:W25"/>
    <mergeCell ref="A26:W26"/>
    <mergeCell ref="AI25:BE25"/>
    <mergeCell ref="AI26:BE26"/>
    <mergeCell ref="A1:BE1"/>
    <mergeCell ref="A2:T2"/>
    <mergeCell ref="A3:T3"/>
    <mergeCell ref="A4:T4"/>
    <mergeCell ref="A5:BE5"/>
    <mergeCell ref="U2:BE2"/>
    <mergeCell ref="U3:BE3"/>
    <mergeCell ref="U4:BE4"/>
    <mergeCell ref="A6:BE6"/>
    <mergeCell ref="A7:BE7"/>
    <mergeCell ref="A8:BE8"/>
    <mergeCell ref="A9:BE9"/>
    <mergeCell ref="A10:BE10"/>
    <mergeCell ref="S12:BE12"/>
    <mergeCell ref="A12:Q12"/>
    <mergeCell ref="A13:BE13"/>
    <mergeCell ref="A14:BE14"/>
    <mergeCell ref="S11:BE11"/>
    <mergeCell ref="A11:Q11"/>
    <mergeCell ref="A15:BE15"/>
    <mergeCell ref="S16:BE16"/>
    <mergeCell ref="A18:BE18"/>
    <mergeCell ref="A20:BE20"/>
    <mergeCell ref="A22:BE22"/>
    <mergeCell ref="A19:BE19"/>
    <mergeCell ref="A17:BE17"/>
    <mergeCell ref="A21:BE21"/>
    <mergeCell ref="A16:Q16"/>
    <mergeCell ref="X26:AC26"/>
    <mergeCell ref="AD26:AH26"/>
    <mergeCell ref="X25:AC25"/>
    <mergeCell ref="AD25:AH25"/>
    <mergeCell ref="A29:O29"/>
    <mergeCell ref="A30:O30"/>
    <mergeCell ref="Y30:AB30"/>
    <mergeCell ref="AC30:AD30"/>
    <mergeCell ref="AJ28:BE28"/>
    <mergeCell ref="P29:V29"/>
    <mergeCell ref="W29:X29"/>
    <mergeCell ref="Y29:AB29"/>
    <mergeCell ref="AC29:AD29"/>
    <mergeCell ref="AE29:AF29"/>
    <mergeCell ref="AH29:AI29"/>
    <mergeCell ref="AJ29:AK29"/>
    <mergeCell ref="AL29:BE29"/>
    <mergeCell ref="P28:V28"/>
    <mergeCell ref="W28:AB28"/>
    <mergeCell ref="AC28:AF28"/>
    <mergeCell ref="AG28:AI28"/>
    <mergeCell ref="AE30:AF30"/>
    <mergeCell ref="AH30:AI30"/>
    <mergeCell ref="AJ30:AK30"/>
    <mergeCell ref="A133:BE133"/>
    <mergeCell ref="A110:U110"/>
    <mergeCell ref="A117:U117"/>
    <mergeCell ref="A124:U124"/>
    <mergeCell ref="A131:U131"/>
    <mergeCell ref="A111:BE111"/>
    <mergeCell ref="A113:BE113"/>
    <mergeCell ref="A115:BE115"/>
    <mergeCell ref="V124:BE124"/>
    <mergeCell ref="V117:BE117"/>
    <mergeCell ref="V131:BE131"/>
    <mergeCell ref="Y159:AB159"/>
    <mergeCell ref="AC159:AD159"/>
    <mergeCell ref="AE159:AF159"/>
    <mergeCell ref="AH159:AI159"/>
    <mergeCell ref="AJ159:AK159"/>
    <mergeCell ref="AL159:BE159"/>
    <mergeCell ref="P158:V158"/>
    <mergeCell ref="W158:AB158"/>
    <mergeCell ref="AC158:AF158"/>
    <mergeCell ref="AG158:AI158"/>
    <mergeCell ref="P160:V160"/>
    <mergeCell ref="W160:X160"/>
    <mergeCell ref="Y160:AB160"/>
    <mergeCell ref="AC160:AD160"/>
    <mergeCell ref="AE160:AF160"/>
    <mergeCell ref="AH160:AI160"/>
    <mergeCell ref="AJ160:AK160"/>
    <mergeCell ref="AL160:BE160"/>
    <mergeCell ref="A176:BE176"/>
    <mergeCell ref="A161:O161"/>
    <mergeCell ref="P161:V161"/>
    <mergeCell ref="W161:X161"/>
    <mergeCell ref="Y161:AB161"/>
    <mergeCell ref="AC161:AD161"/>
    <mergeCell ref="AE161:AF161"/>
    <mergeCell ref="AH161:AI161"/>
    <mergeCell ref="AJ161:AK161"/>
    <mergeCell ref="AL161:BE161"/>
    <mergeCell ref="A163:O163"/>
    <mergeCell ref="P163:V163"/>
    <mergeCell ref="A174:BE174"/>
    <mergeCell ref="AL103:BE103"/>
    <mergeCell ref="P102:V102"/>
    <mergeCell ref="W102:AB102"/>
    <mergeCell ref="AC102:AF102"/>
    <mergeCell ref="AG102:AI102"/>
    <mergeCell ref="X100:AC100"/>
    <mergeCell ref="AD100:AH100"/>
    <mergeCell ref="AE106:AF106"/>
    <mergeCell ref="AH106:AI106"/>
    <mergeCell ref="AJ106:AK106"/>
    <mergeCell ref="AL106:BE106"/>
    <mergeCell ref="P104:V104"/>
    <mergeCell ref="W104:X104"/>
    <mergeCell ref="Y104:AB104"/>
    <mergeCell ref="AC104:AD104"/>
    <mergeCell ref="AE104:AF104"/>
    <mergeCell ref="AH104:AI104"/>
    <mergeCell ref="AJ102:BE102"/>
    <mergeCell ref="P107:V107"/>
    <mergeCell ref="W107:X107"/>
    <mergeCell ref="Y107:AB107"/>
    <mergeCell ref="AC107:AD107"/>
    <mergeCell ref="AE107:AF107"/>
    <mergeCell ref="AH107:AI107"/>
    <mergeCell ref="AJ107:AK107"/>
    <mergeCell ref="AL107:BE107"/>
    <mergeCell ref="P106:V106"/>
    <mergeCell ref="W106:X106"/>
    <mergeCell ref="Y106:AB106"/>
    <mergeCell ref="A71:O71"/>
    <mergeCell ref="AL72:BE72"/>
    <mergeCell ref="X68:AC68"/>
    <mergeCell ref="AD68:AH68"/>
    <mergeCell ref="X67:AC67"/>
    <mergeCell ref="AD67:AH67"/>
    <mergeCell ref="P72:V72"/>
    <mergeCell ref="W72:X72"/>
    <mergeCell ref="AJ70:BE70"/>
    <mergeCell ref="P71:V71"/>
    <mergeCell ref="AJ71:AK71"/>
    <mergeCell ref="AL71:BE71"/>
    <mergeCell ref="A68:W68"/>
    <mergeCell ref="AI67:BE67"/>
    <mergeCell ref="AI68:BE68"/>
    <mergeCell ref="A69:BE69"/>
    <mergeCell ref="A72:O72"/>
    <mergeCell ref="P73:V73"/>
    <mergeCell ref="W73:X73"/>
    <mergeCell ref="Y73:AB73"/>
    <mergeCell ref="AC73:AD73"/>
    <mergeCell ref="AE73:AF73"/>
    <mergeCell ref="AH73:AI73"/>
    <mergeCell ref="AE71:AF71"/>
    <mergeCell ref="AH71:AI71"/>
    <mergeCell ref="W70:AB70"/>
    <mergeCell ref="AC70:AF70"/>
    <mergeCell ref="AG70:AI70"/>
    <mergeCell ref="AC32:AD32"/>
    <mergeCell ref="AE32:AF32"/>
    <mergeCell ref="AH32:AI32"/>
    <mergeCell ref="AJ32:AK32"/>
    <mergeCell ref="AL32:BE32"/>
    <mergeCell ref="A50:U50"/>
    <mergeCell ref="V50:BE50"/>
    <mergeCell ref="A51:BE51"/>
    <mergeCell ref="A52:BE52"/>
    <mergeCell ref="A45:BE45"/>
    <mergeCell ref="A47:BE47"/>
    <mergeCell ref="A49:BE49"/>
    <mergeCell ref="A42:BE42"/>
    <mergeCell ref="A37:BE37"/>
    <mergeCell ref="A41:BE41"/>
    <mergeCell ref="V43:BE43"/>
    <mergeCell ref="A43:U43"/>
    <mergeCell ref="A44:BE44"/>
    <mergeCell ref="A46:BE46"/>
    <mergeCell ref="V186:BE186"/>
    <mergeCell ref="W163:X163"/>
    <mergeCell ref="Y163:AB163"/>
    <mergeCell ref="AC163:AD163"/>
    <mergeCell ref="AE163:AF163"/>
    <mergeCell ref="AH163:AI163"/>
    <mergeCell ref="AJ163:AK163"/>
    <mergeCell ref="AL163:BE163"/>
    <mergeCell ref="A164:O164"/>
    <mergeCell ref="P164:V164"/>
    <mergeCell ref="W164:X164"/>
    <mergeCell ref="Y164:AB164"/>
    <mergeCell ref="AC164:AD164"/>
    <mergeCell ref="AE164:AF164"/>
    <mergeCell ref="AH164:AI164"/>
    <mergeCell ref="AJ164:AK164"/>
    <mergeCell ref="AL164:BE164"/>
    <mergeCell ref="A173:BE173"/>
    <mergeCell ref="A175:BE175"/>
    <mergeCell ref="A177:BE177"/>
    <mergeCell ref="A183:BE183"/>
    <mergeCell ref="A184:BE184"/>
    <mergeCell ref="A178:BE178"/>
    <mergeCell ref="A138:U138"/>
    <mergeCell ref="V138:BE138"/>
    <mergeCell ref="A109:BE109"/>
    <mergeCell ref="A118:BE118"/>
    <mergeCell ref="A120:BE120"/>
    <mergeCell ref="A122:BE122"/>
    <mergeCell ref="A125:BE125"/>
    <mergeCell ref="A127:BE127"/>
    <mergeCell ref="A129:BE129"/>
    <mergeCell ref="A112:BE112"/>
    <mergeCell ref="A114:BE114"/>
    <mergeCell ref="A116:BE116"/>
    <mergeCell ref="A119:BE119"/>
    <mergeCell ref="A121:BE121"/>
    <mergeCell ref="A123:BE123"/>
    <mergeCell ref="V110:BE110"/>
    <mergeCell ref="A132:BE132"/>
    <mergeCell ref="A134:BE134"/>
    <mergeCell ref="A126:BE126"/>
    <mergeCell ref="A136:BE136"/>
    <mergeCell ref="A128:BE128"/>
    <mergeCell ref="A130:BE130"/>
    <mergeCell ref="A137:BE137"/>
    <mergeCell ref="A135:BE135"/>
    <mergeCell ref="A200:AL200"/>
    <mergeCell ref="A198:BE198"/>
    <mergeCell ref="U146:BE146"/>
    <mergeCell ref="B148:BE148"/>
    <mergeCell ref="A150:BE150"/>
    <mergeCell ref="A193:U193"/>
    <mergeCell ref="V193:BE193"/>
    <mergeCell ref="A194:BE194"/>
    <mergeCell ref="A195:BE195"/>
    <mergeCell ref="A197:BE197"/>
    <mergeCell ref="A199:BE199"/>
    <mergeCell ref="A187:BE187"/>
    <mergeCell ref="A188:BE188"/>
    <mergeCell ref="A189:BE189"/>
    <mergeCell ref="A190:BE190"/>
    <mergeCell ref="A191:BE191"/>
    <mergeCell ref="A192:BE192"/>
    <mergeCell ref="A179:U179"/>
    <mergeCell ref="V179:BE179"/>
    <mergeCell ref="A180:BE180"/>
    <mergeCell ref="A181:BE181"/>
    <mergeCell ref="A182:BE182"/>
    <mergeCell ref="A185:BE185"/>
    <mergeCell ref="A186:U186"/>
    <mergeCell ref="A38:BE38"/>
    <mergeCell ref="A39:BE39"/>
    <mergeCell ref="BG121:BJ121"/>
    <mergeCell ref="BK121:BL121"/>
    <mergeCell ref="BM121:BN121"/>
    <mergeCell ref="BP121:BQ121"/>
    <mergeCell ref="BR121:BS121"/>
    <mergeCell ref="BT121:CM121"/>
    <mergeCell ref="BG135:BH135"/>
    <mergeCell ref="BI135:BJ135"/>
    <mergeCell ref="BK135:CD135"/>
    <mergeCell ref="A54:BE54"/>
    <mergeCell ref="A108:N108"/>
    <mergeCell ref="P108:V108"/>
    <mergeCell ref="AA108:AB108"/>
    <mergeCell ref="AC108:AD108"/>
    <mergeCell ref="AJ108:AK108"/>
    <mergeCell ref="AL108:BE108"/>
    <mergeCell ref="AH108:AI108"/>
    <mergeCell ref="W71:X71"/>
    <mergeCell ref="Y71:AB71"/>
    <mergeCell ref="AC71:AD71"/>
    <mergeCell ref="A73:O73"/>
    <mergeCell ref="A70:V70"/>
  </mergeCells>
  <printOptions horizontalCentered="1"/>
  <pageMargins left="0.70866141732283472" right="0.70866141732283472" top="0.74803149606299213" bottom="0.74803149606299213" header="0.31496062992125984" footer="0.31496062992125984"/>
  <pageSetup scale="50" fitToHeight="0" orientation="portrait" horizontalDpi="4294967295" verticalDpi="4294967295" r:id="rId1"/>
  <headerFooter alignWithMargins="0"/>
  <rowBreaks count="6" manualBreakCount="6">
    <brk id="38" max="56" man="1"/>
    <brk id="56" max="56" man="1"/>
    <brk id="102" max="56" man="1"/>
    <brk id="133" max="56" man="1"/>
    <brk id="167" max="56" man="1"/>
    <brk id="200" max="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CDB8A-F019-4282-9A0F-BAA4F3F15BA9}">
  <dimension ref="A1"/>
  <sheetViews>
    <sheetView topLeftCell="A7" workbookViewId="0">
      <selection activeCell="D24" sqref="D24"/>
    </sheetView>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Report_ Final_V3</vt:lpstr>
      <vt:lpstr>Sheet1</vt:lpstr>
      <vt:lpstr>'Report_ Final_V3'!Área_de_impresión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Francisco Frias</cp:lastModifiedBy>
  <cp:lastPrinted>2023-07-27T15:34:31Z</cp:lastPrinted>
  <dcterms:created xsi:type="dcterms:W3CDTF">2022-03-16T13:59:17Z</dcterms:created>
  <dcterms:modified xsi:type="dcterms:W3CDTF">2023-07-31T12:58:56Z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